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3012" yWindow="1488" windowWidth="14280" windowHeight="7452" tabRatio="792"/>
  </bookViews>
  <sheets>
    <sheet name="10.1" sheetId="21" r:id="rId1"/>
    <sheet name="10.2" sheetId="22" r:id="rId2"/>
    <sheet name="10.8" sheetId="23" r:id="rId3"/>
    <sheet name="10.9" sheetId="24" r:id="rId4"/>
    <sheet name="10.10" sheetId="16" r:id="rId5"/>
    <sheet name="10.11" sheetId="18" r:id="rId6"/>
    <sheet name="10.12" sheetId="12" r:id="rId7"/>
    <sheet name="10.13" sheetId="1" r:id="rId8"/>
    <sheet name="10.14" sheetId="13" r:id="rId9"/>
    <sheet name="10.15" sheetId="19" r:id="rId10"/>
    <sheet name="10.16" sheetId="20" r:id="rId11"/>
    <sheet name="10.17" sheetId="15" r:id="rId12"/>
    <sheet name="10.18" sheetId="9" r:id="rId13"/>
    <sheet name="SolverTableSheet" sheetId="5" state="veryHidden" r:id="rId14"/>
    <sheet name="10.21" sheetId="25" r:id="rId15"/>
    <sheet name="10.22" sheetId="26" r:id="rId16"/>
    <sheet name="10.23" sheetId="30" r:id="rId17"/>
    <sheet name="10.24" sheetId="27" r:id="rId18"/>
    <sheet name="10.25" sheetId="40" r:id="rId19"/>
  </sheets>
  <externalReferences>
    <externalReference r:id="rId20"/>
  </externalReferences>
  <definedNames>
    <definedName name="solver_adj" localSheetId="4" hidden="1">'10.10'!$C$4:$D$4</definedName>
    <definedName name="solver_adj" localSheetId="5" hidden="1">'10.11'!$C$4:$D$4</definedName>
    <definedName name="solver_adj" localSheetId="6" hidden="1">'10.12'!$B$4:$C$4</definedName>
    <definedName name="solver_adj" localSheetId="7" hidden="1">'10.13'!$D$1:$D$2</definedName>
    <definedName name="solver_adj" localSheetId="8" hidden="1">'10.14'!$D$1:$D$2</definedName>
    <definedName name="solver_adj" localSheetId="9" hidden="1">'10.15'!$D$1:$D$2</definedName>
    <definedName name="solver_adj" localSheetId="10" hidden="1">'10.16'!$D$1:$D$2</definedName>
    <definedName name="solver_adj" localSheetId="11" hidden="1">'10.17'!$D$1:$D$2</definedName>
    <definedName name="solver_adj" localSheetId="12" hidden="1">'10.18'!$B$10:$E$10</definedName>
    <definedName name="solver_adj" localSheetId="17" hidden="1">'10.24'!$B$15:$F$15</definedName>
    <definedName name="solver_adj" localSheetId="2" hidden="1">'10.8'!$D$18:$G$18</definedName>
    <definedName name="solver_adj_ob" localSheetId="17" hidden="1">1</definedName>
    <definedName name="solver_adj_ob" localSheetId="2" hidden="1">1</definedName>
    <definedName name="solver_cha" localSheetId="17" hidden="1">0</definedName>
    <definedName name="solver_cha" localSheetId="2" hidden="1">0</definedName>
    <definedName name="solver_chc1" localSheetId="17" hidden="1">0</definedName>
    <definedName name="solver_chc1" localSheetId="2" hidden="1">0</definedName>
    <definedName name="solver_chc2" localSheetId="17" hidden="1">0</definedName>
    <definedName name="solver_chc3" localSheetId="17" hidden="1">0</definedName>
    <definedName name="solver_chc4" localSheetId="17" hidden="1">0</definedName>
    <definedName name="solver_chn" localSheetId="17" hidden="1">4</definedName>
    <definedName name="solver_chn" localSheetId="2" hidden="1">4</definedName>
    <definedName name="solver_chp1" localSheetId="17" hidden="1">0</definedName>
    <definedName name="solver_chp1" localSheetId="2" hidden="1">0</definedName>
    <definedName name="solver_chp2" localSheetId="17" hidden="1">0</definedName>
    <definedName name="solver_chp3" localSheetId="17" hidden="1">0</definedName>
    <definedName name="solver_chp4" localSheetId="17" hidden="1">0</definedName>
    <definedName name="solver_cht" localSheetId="17" hidden="1">0</definedName>
    <definedName name="solver_cht" localSheetId="2" hidden="1">0</definedName>
    <definedName name="solver_cir1" localSheetId="17" hidden="1">1</definedName>
    <definedName name="solver_cir1" localSheetId="2" hidden="1">1</definedName>
    <definedName name="solver_cir2" localSheetId="17" hidden="1">1</definedName>
    <definedName name="solver_cir3" localSheetId="17" hidden="1">1</definedName>
    <definedName name="solver_cir4" localSheetId="17" hidden="1">1</definedName>
    <definedName name="solver_con" localSheetId="17" hidden="1">" "</definedName>
    <definedName name="solver_con" localSheetId="2" hidden="1">" "</definedName>
    <definedName name="solver_con1" localSheetId="17" hidden="1">" "</definedName>
    <definedName name="solver_con1" localSheetId="2" hidden="1">" "</definedName>
    <definedName name="solver_con2" localSheetId="17" hidden="1">" "</definedName>
    <definedName name="solver_con3" localSheetId="17" hidden="1">" "</definedName>
    <definedName name="solver_con4" localSheetId="17" hidden="1">" "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0.00001</definedName>
    <definedName name="solver_cvg" localSheetId="8" hidden="1">0.00001</definedName>
    <definedName name="solver_cvg" localSheetId="9" hidden="1">0.00001</definedName>
    <definedName name="solver_cvg" localSheetId="10" hidden="1">0.00001</definedName>
    <definedName name="solver_cvg" localSheetId="11" hidden="1">0.00001</definedName>
    <definedName name="solver_cvg" localSheetId="12" hidden="1">0.0001</definedName>
    <definedName name="solver_dia" localSheetId="4" hidden="1">5</definedName>
    <definedName name="solver_dia" localSheetId="5" hidden="1">5</definedName>
    <definedName name="solver_dia" localSheetId="6" hidden="1">5</definedName>
    <definedName name="solver_dia" localSheetId="9" hidden="1">5</definedName>
    <definedName name="solver_dia" localSheetId="10" hidden="1">5</definedName>
    <definedName name="solver_dia" localSheetId="17" hidden="1">5</definedName>
    <definedName name="solver_dia" localSheetId="2" hidden="1">5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ua" localSheetId="6" hidden="1">1</definedName>
    <definedName name="solver_dua" localSheetId="7" hidden="1">1</definedName>
    <definedName name="solver_dua" localSheetId="8" hidden="1">1</definedName>
    <definedName name="solver_dua" localSheetId="9" hidden="1">1</definedName>
    <definedName name="solver_dua" localSheetId="10" hidden="1">1</definedName>
    <definedName name="solver_dua" localSheetId="11" hidden="1">1</definedName>
    <definedName name="solver_dua" localSheetId="12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ao" localSheetId="9" hidden="1">0</definedName>
    <definedName name="solver_iao" localSheetId="10" hidden="1">0</definedName>
    <definedName name="solver_iao" localSheetId="17" hidden="1">0</definedName>
    <definedName name="solver_iao" localSheetId="2" hidden="1">0</definedName>
    <definedName name="solver_ibd" localSheetId="6" hidden="1">2</definedName>
    <definedName name="solver_ibd" localSheetId="7" hidden="1">2</definedName>
    <definedName name="solver_ibd" localSheetId="8" hidden="1">2</definedName>
    <definedName name="solver_ibd" localSheetId="9" hidden="1">2</definedName>
    <definedName name="solver_ibd" localSheetId="10" hidden="1">2</definedName>
    <definedName name="solver_ibd" localSheetId="11" hidden="1">2</definedName>
    <definedName name="solver_ibd" localSheetId="12" hidden="1">2</definedName>
    <definedName name="solver_ifs" localSheetId="4" hidden="1">0</definedName>
    <definedName name="solver_ifs" localSheetId="5" hidden="1">0</definedName>
    <definedName name="solver_ifs" localSheetId="6" hidden="1">0</definedName>
    <definedName name="solver_ifs" localSheetId="9" hidden="1">0</definedName>
    <definedName name="solver_ifs" localSheetId="10" hidden="1">0</definedName>
    <definedName name="solver_int" localSheetId="17" hidden="1">0</definedName>
    <definedName name="solver_int" localSheetId="2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rs" localSheetId="9" hidden="1">0</definedName>
    <definedName name="solver_irs" localSheetId="10" hidden="1">0</definedName>
    <definedName name="solver_irs" localSheetId="17" hidden="1">0</definedName>
    <definedName name="solver_irs" localSheetId="2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sm" localSheetId="9" hidden="1">0</definedName>
    <definedName name="solver_ism" localSheetId="10" hidden="1">0</definedName>
    <definedName name="solver_ism" localSheetId="17" hidden="1">0</definedName>
    <definedName name="solver_ism" localSheetId="2" hidden="1">0</definedName>
    <definedName name="solver_itr" localSheetId="4" hidden="1">1000</definedName>
    <definedName name="solver_itr" localSheetId="5" hidden="1">1000</definedName>
    <definedName name="solver_itr" localSheetId="6" hidden="1">1000</definedName>
    <definedName name="solver_itr" localSheetId="7" hidden="1">1000</definedName>
    <definedName name="solver_itr" localSheetId="8" hidden="1">1000</definedName>
    <definedName name="solver_itr" localSheetId="9" hidden="1">1000</definedName>
    <definedName name="solver_itr" localSheetId="10" hidden="1">1000</definedName>
    <definedName name="solver_itr" localSheetId="11" hidden="1">1000</definedName>
    <definedName name="solver_itr" localSheetId="12" hidden="1">100</definedName>
    <definedName name="solver_lhs_ob1" localSheetId="17" hidden="1">0</definedName>
    <definedName name="solver_lhs_ob1" localSheetId="2" hidden="1">0</definedName>
    <definedName name="solver_lhs_ob2" localSheetId="17" hidden="1">0</definedName>
    <definedName name="solver_lhs_ob3" localSheetId="17" hidden="1">0</definedName>
    <definedName name="solver_lhs_ob4" localSheetId="17" hidden="1">0</definedName>
    <definedName name="solver_lhs1" localSheetId="12" hidden="1">'10.18'!$B$10:$E$10</definedName>
    <definedName name="solver_lhs1" localSheetId="17" hidden="1">'10.24'!$B$15:$F$15</definedName>
    <definedName name="solver_lhs1" localSheetId="2" hidden="1">'10.8'!$H$18</definedName>
    <definedName name="solver_lhs2" localSheetId="12" hidden="1">'10.18'!$F$21</definedName>
    <definedName name="solver_lhs2" localSheetId="17" hidden="1">'10.24'!$G$15</definedName>
    <definedName name="solver_lhs3" localSheetId="17" hidden="1">'10.24'!$C$26</definedName>
    <definedName name="solver_lhs4" localSheetId="17" hidden="1">'10.24'!$C$24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12" hidden="1">2</definedName>
    <definedName name="solver_lva" localSheetId="4" hidden="1">2</definedName>
    <definedName name="solver_lva" localSheetId="5" hidden="1">2</definedName>
    <definedName name="solver_lva" localSheetId="6" hidden="1">2</definedName>
    <definedName name="solver_lva" localSheetId="7" hidden="1">2</definedName>
    <definedName name="solver_lva" localSheetId="8" hidden="1">2</definedName>
    <definedName name="solver_lva" localSheetId="9" hidden="1">2</definedName>
    <definedName name="solver_lva" localSheetId="10" hidden="1">2</definedName>
    <definedName name="solver_lva" localSheetId="11" hidden="1">2</definedName>
    <definedName name="solver_lva" localSheetId="12" hidden="1">2</definedName>
    <definedName name="solver_mda" localSheetId="4" hidden="1">1</definedName>
    <definedName name="solver_mda" localSheetId="5" hidden="1">1</definedName>
    <definedName name="solver_mda" localSheetId="6" hidden="1">1</definedName>
    <definedName name="solver_mda" localSheetId="9" hidden="1">1</definedName>
    <definedName name="solver_mda" localSheetId="10" hidden="1">1</definedName>
    <definedName name="solver_mda" localSheetId="17" hidden="1">4</definedName>
    <definedName name="solver_mda" localSheetId="2" hidden="1">4</definedName>
    <definedName name="solver_mip" localSheetId="4" hidden="1">5000</definedName>
    <definedName name="solver_mip" localSheetId="5" hidden="1">5000</definedName>
    <definedName name="solver_mip" localSheetId="6" hidden="1">1000</definedName>
    <definedName name="solver_mip" localSheetId="7" hidden="1">1000</definedName>
    <definedName name="solver_mip" localSheetId="8" hidden="1">1000</definedName>
    <definedName name="solver_mip" localSheetId="9" hidden="1">1000</definedName>
    <definedName name="solver_mip" localSheetId="10" hidden="1">1000</definedName>
    <definedName name="solver_mip" localSheetId="11" hidden="1">1000</definedName>
    <definedName name="solver_mip" localSheetId="12" hidden="1">1000</definedName>
    <definedName name="solver_mod" localSheetId="4" hidden="1">5</definedName>
    <definedName name="solver_mod" localSheetId="5" hidden="1">5</definedName>
    <definedName name="solver_mod" localSheetId="6" hidden="1">5</definedName>
    <definedName name="solver_mod" localSheetId="9" hidden="1">5</definedName>
    <definedName name="solver_mod" localSheetId="10" hidden="1">5</definedName>
    <definedName name="solver_mod" localSheetId="17" hidden="1">3</definedName>
    <definedName name="solver_mod" localSheetId="2" hidden="1">3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2" hidden="1">1</definedName>
    <definedName name="solver_neg" localSheetId="17" hidden="1">1</definedName>
    <definedName name="solver_neg" localSheetId="2" hidden="1">1</definedName>
    <definedName name="solver_nod" localSheetId="4" hidden="1">5000</definedName>
    <definedName name="solver_nod" localSheetId="5" hidden="1">5000</definedName>
    <definedName name="solver_nod" localSheetId="6" hidden="1">1000</definedName>
    <definedName name="solver_nod" localSheetId="7" hidden="1">1000</definedName>
    <definedName name="solver_nod" localSheetId="8" hidden="1">1000</definedName>
    <definedName name="solver_nod" localSheetId="9" hidden="1">1000</definedName>
    <definedName name="solver_nod" localSheetId="10" hidden="1">1000</definedName>
    <definedName name="solver_nod" localSheetId="11" hidden="1">1000</definedName>
    <definedName name="solver_nod" localSheetId="12" hidden="1">1000</definedName>
    <definedName name="solver_ntr" localSheetId="4" hidden="1">0</definedName>
    <definedName name="solver_ntr" localSheetId="5" hidden="1">0</definedName>
    <definedName name="solver_ntr" localSheetId="6" hidden="1">0</definedName>
    <definedName name="solver_ntr" localSheetId="9" hidden="1">0</definedName>
    <definedName name="solver_ntr" localSheetId="10" hidden="1">0</definedName>
    <definedName name="solver_ntr" localSheetId="17" hidden="1">0</definedName>
    <definedName name="solver_ntr" localSheetId="2" hidden="1">0</definedName>
    <definedName name="solver_ntri" hidden="1">1000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um" localSheetId="12" hidden="1">2</definedName>
    <definedName name="solver_num" localSheetId="17" hidden="1">4</definedName>
    <definedName name="solver_num" localSheetId="2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obc" localSheetId="17" hidden="1">0</definedName>
    <definedName name="solver_obc" localSheetId="2" hidden="1">0</definedName>
    <definedName name="solver_obp" localSheetId="17" hidden="1">0</definedName>
    <definedName name="solver_obp" localSheetId="2" hidden="1">0</definedName>
    <definedName name="solver_ofx" localSheetId="6" hidden="1">2</definedName>
    <definedName name="solver_ofx" localSheetId="7" hidden="1">2</definedName>
    <definedName name="solver_ofx" localSheetId="8" hidden="1">2</definedName>
    <definedName name="solver_ofx" localSheetId="9" hidden="1">2</definedName>
    <definedName name="solver_ofx" localSheetId="10" hidden="1">2</definedName>
    <definedName name="solver_ofx" localSheetId="11" hidden="1">2</definedName>
    <definedName name="solver_ofx" localSheetId="12" hidden="1">2</definedName>
    <definedName name="solver_opt" localSheetId="4" hidden="1">'10.10'!$D$6</definedName>
    <definedName name="solver_opt" localSheetId="5" hidden="1">'10.11'!$D$6</definedName>
    <definedName name="solver_opt" localSheetId="6" hidden="1">'10.12'!$B$15</definedName>
    <definedName name="solver_opt" localSheetId="7" hidden="1">'10.13'!$F$2</definedName>
    <definedName name="solver_opt" localSheetId="8" hidden="1">'10.14'!$F$2</definedName>
    <definedName name="solver_opt" localSheetId="9" hidden="1">'10.15'!$F$2</definedName>
    <definedName name="solver_opt" localSheetId="10" hidden="1">'10.16'!$F$2</definedName>
    <definedName name="solver_opt" localSheetId="11" hidden="1">'10.17'!$F$2</definedName>
    <definedName name="solver_opt" localSheetId="12" hidden="1">'10.18'!$B$18</definedName>
    <definedName name="solver_opt" localSheetId="17" hidden="1">'10.24'!$C$24</definedName>
    <definedName name="solver_opt" localSheetId="2" hidden="1">'10.8'!$C$21</definedName>
    <definedName name="solver_opt_ob" localSheetId="17" hidden="1">1</definedName>
    <definedName name="solver_opt_ob" localSheetId="2" hidden="1">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o" localSheetId="6" hidden="1">2</definedName>
    <definedName name="solver_pro" localSheetId="7" hidden="1">2</definedName>
    <definedName name="solver_pro" localSheetId="8" hidden="1">2</definedName>
    <definedName name="solver_pro" localSheetId="9" hidden="1">2</definedName>
    <definedName name="solver_pro" localSheetId="10" hidden="1">2</definedName>
    <definedName name="solver_pro" localSheetId="11" hidden="1">2</definedName>
    <definedName name="solver_pro" localSheetId="12" hidden="1">2</definedName>
    <definedName name="solver_psi" localSheetId="17" hidden="1">0</definedName>
    <definedName name="solver_psi" localSheetId="2" hidden="1">0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bv" localSheetId="12" hidden="1">1</definedName>
    <definedName name="solver_rdp" localSheetId="4" hidden="1">0</definedName>
    <definedName name="solver_rdp" localSheetId="5" hidden="1">0</definedName>
    <definedName name="solver_rdp" localSheetId="6" hidden="1">0</definedName>
    <definedName name="solver_rdp" localSheetId="9" hidden="1">0</definedName>
    <definedName name="solver_rdp" localSheetId="10" hidden="1">0</definedName>
    <definedName name="solver_rdp" localSheetId="17" hidden="1">0</definedName>
    <definedName name="solver_rdp" localSheetId="2" hidden="1">0</definedName>
    <definedName name="solver_rel1" localSheetId="12" hidden="1">3</definedName>
    <definedName name="solver_rel1" localSheetId="17" hidden="1">1</definedName>
    <definedName name="solver_rel1" localSheetId="2" hidden="1">1</definedName>
    <definedName name="solver_rel2" localSheetId="12" hidden="1">1</definedName>
    <definedName name="solver_rel2" localSheetId="17" hidden="1">2</definedName>
    <definedName name="solver_rel3" localSheetId="17" hidden="1">3</definedName>
    <definedName name="solver_rel4" localSheetId="17" hidden="1">1</definedName>
    <definedName name="solver_reo" localSheetId="6" hidden="1">2</definedName>
    <definedName name="solver_reo" localSheetId="7" hidden="1">2</definedName>
    <definedName name="solver_reo" localSheetId="8" hidden="1">2</definedName>
    <definedName name="solver_reo" localSheetId="9" hidden="1">2</definedName>
    <definedName name="solver_reo" localSheetId="10" hidden="1">2</definedName>
    <definedName name="solver_reo" localSheetId="11" hidden="1">2</definedName>
    <definedName name="solver_reo" localSheetId="12" hidden="1">2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ep" localSheetId="8" hidden="1">2</definedName>
    <definedName name="solver_rep" localSheetId="9" hidden="1">2</definedName>
    <definedName name="solver_rep" localSheetId="10" hidden="1">2</definedName>
    <definedName name="solver_rep" localSheetId="11" hidden="1">2</definedName>
    <definedName name="solver_rep" localSheetId="12" hidden="1">2</definedName>
    <definedName name="solver_rhs1" localSheetId="12" hidden="1">1</definedName>
    <definedName name="solver_rhs1" localSheetId="17" hidden="1">1</definedName>
    <definedName name="solver_rhs1" localSheetId="2" hidden="1">'10.8'!$C$15</definedName>
    <definedName name="solver_rhs2" localSheetId="12" hidden="1">'10.18'!$H$21</definedName>
    <definedName name="solver_rhs2" localSheetId="17" hidden="1">1</definedName>
    <definedName name="solver_rhs3" localSheetId="17" hidden="1">'10.24'!$F$26</definedName>
    <definedName name="solver_rhs4" localSheetId="17" hidden="1">'10.24'!$F$24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lx" localSheetId="17" hidden="1">0</definedName>
    <definedName name="solver_rlx" localSheetId="2" hidden="1">0</definedName>
    <definedName name="solver_rsmp" hidden="1">2</definedName>
    <definedName name="solver_rtr" localSheetId="4" hidden="1">0</definedName>
    <definedName name="solver_rtr" localSheetId="5" hidden="1">0</definedName>
    <definedName name="solver_rtr" localSheetId="6" hidden="1">0</definedName>
    <definedName name="solver_rtr" localSheetId="9" hidden="1">0</definedName>
    <definedName name="solver_rtr" localSheetId="10" hidden="1">0</definedName>
    <definedName name="solver_rtr" localSheetId="17" hidden="1">0</definedName>
    <definedName name="solver_rtr" localSheetId="2" hidden="1">0</definedName>
    <definedName name="solver_rxc1" localSheetId="17" hidden="1">1</definedName>
    <definedName name="solver_rxc1" localSheetId="2" hidden="1">1</definedName>
    <definedName name="solver_rxc2" localSheetId="17" hidden="1">1</definedName>
    <definedName name="solver_rxc3" localSheetId="17" hidden="1">1</definedName>
    <definedName name="solver_rxc4" localSheetId="17" hidden="1">0</definedName>
    <definedName name="solver_rxv" localSheetId="17" hidden="1">1</definedName>
    <definedName name="solver_rxv" localSheetId="2" hidden="1">1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eed" hidden="1">0</definedName>
    <definedName name="solver_sel" localSheetId="4" hidden="1">1</definedName>
    <definedName name="solver_sel" localSheetId="5" hidden="1">1</definedName>
    <definedName name="solver_sel" localSheetId="6" hidden="1">1</definedName>
    <definedName name="solver_sel" localSheetId="9" hidden="1">1</definedName>
    <definedName name="solver_sel" localSheetId="10" hidden="1">1</definedName>
    <definedName name="solver_sel" localSheetId="17" hidden="1">1</definedName>
    <definedName name="solver_sel" localSheetId="2" hidden="1">1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lv" localSheetId="17" hidden="1">0</definedName>
    <definedName name="solver_slv" localSheetId="2" hidden="1">0</definedName>
    <definedName name="solver_slvu" localSheetId="17" hidden="1">0</definedName>
    <definedName name="solver_slvu" localSheetId="2" hidden="1">0</definedName>
    <definedName name="solver_ssz" localSheetId="4" hidden="1">0</definedName>
    <definedName name="solver_ssz" localSheetId="5" hidden="1">0</definedName>
    <definedName name="solver_ssz" localSheetId="6" hidden="1">0</definedName>
    <definedName name="solver_ssz" localSheetId="7" hidden="1">0</definedName>
    <definedName name="solver_ssz" localSheetId="8" hidden="1">0</definedName>
    <definedName name="solver_ssz" localSheetId="9" hidden="1">0</definedName>
    <definedName name="solver_ssz" localSheetId="10" hidden="1">0</definedName>
    <definedName name="solver_ssz" localSheetId="11" hidden="1">0</definedName>
    <definedName name="solver_ssz" localSheetId="12" hidden="1">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im" localSheetId="12" hidden="1">100</definedName>
    <definedName name="solver_tms" localSheetId="4" hidden="1">2</definedName>
    <definedName name="solver_tms" localSheetId="5" hidden="1">2</definedName>
    <definedName name="solver_tms" localSheetId="6" hidden="1">2</definedName>
    <definedName name="solver_tms" localSheetId="7" hidden="1">2</definedName>
    <definedName name="solver_tms" localSheetId="8" hidden="1">2</definedName>
    <definedName name="solver_tms" localSheetId="9" hidden="1">2</definedName>
    <definedName name="solver_tms" localSheetId="10" hidden="1">2</definedName>
    <definedName name="solver_tms" localSheetId="11" hidden="1">2</definedName>
    <definedName name="solver_tms" localSheetId="12" hidden="1">2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12" hidden="1">0.05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7" hidden="1">2</definedName>
    <definedName name="solver_typ" localSheetId="2" hidden="1">1</definedName>
    <definedName name="solver_umod" localSheetId="17" hidden="1">1</definedName>
    <definedName name="solver_umod" localSheetId="2" hidden="1">1</definedName>
    <definedName name="solver_urs" localSheetId="17" hidden="1">0</definedName>
    <definedName name="solver_urs" localSheetId="2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7" hidden="1">0</definedName>
    <definedName name="solver_val" localSheetId="2" hidden="1">0</definedName>
    <definedName name="solver_var" localSheetId="17" hidden="1">" "</definedName>
    <definedName name="solver_var" localSheetId="2" hidden="1">" "</definedName>
    <definedName name="solver_ver" localSheetId="4" hidden="1">6</definedName>
    <definedName name="solver_ver" localSheetId="5" hidden="1">6</definedName>
    <definedName name="solver_ver" localSheetId="6" hidden="1">6</definedName>
    <definedName name="solver_ver" localSheetId="7" hidden="1">2</definedName>
    <definedName name="solver_ver" localSheetId="8" hidden="1">2</definedName>
    <definedName name="solver_ver" localSheetId="9" hidden="1">6</definedName>
    <definedName name="solver_ver" localSheetId="10" hidden="1">6</definedName>
    <definedName name="solver_ver" localSheetId="11" hidden="1">2</definedName>
    <definedName name="solver_ver" localSheetId="12" hidden="1">2</definedName>
    <definedName name="solver_ver" localSheetId="17" hidden="1">9</definedName>
    <definedName name="solver_ver" localSheetId="2" hidden="1">9</definedName>
    <definedName name="solver_vir" localSheetId="4" hidden="1">1</definedName>
    <definedName name="solver_vir" localSheetId="5" hidden="1">1</definedName>
    <definedName name="solver_vir" localSheetId="6" hidden="1">1</definedName>
    <definedName name="solver_vir" localSheetId="9" hidden="1">1</definedName>
    <definedName name="solver_vir" localSheetId="10" hidden="1">1</definedName>
    <definedName name="solver_vir" localSheetId="17" hidden="1">1</definedName>
    <definedName name="solver_vir" localSheetId="2" hidden="1">1</definedName>
    <definedName name="solver_vol" localSheetId="17" hidden="1">0</definedName>
    <definedName name="solver_vol" localSheetId="2" hidden="1">0</definedName>
    <definedName name="solver_vst" localSheetId="17" hidden="1">0</definedName>
    <definedName name="solver_vst" localSheetId="2" hidden="1">0</definedName>
  </definedNames>
  <calcPr calcId="125725"/>
</workbook>
</file>

<file path=xl/calcChain.xml><?xml version="1.0" encoding="utf-8"?>
<calcChain xmlns="http://schemas.openxmlformats.org/spreadsheetml/2006/main">
  <c r="G15" i="27"/>
  <c r="G12"/>
  <c r="F12"/>
  <c r="E12"/>
  <c r="E22" s="1"/>
  <c r="D12"/>
  <c r="C12"/>
  <c r="C22" s="1"/>
  <c r="B12"/>
  <c r="G11"/>
  <c r="F11"/>
  <c r="E11"/>
  <c r="E21" s="1"/>
  <c r="D11"/>
  <c r="C11"/>
  <c r="C21" s="1"/>
  <c r="B11"/>
  <c r="G10"/>
  <c r="F10"/>
  <c r="E10"/>
  <c r="E20" s="1"/>
  <c r="D10"/>
  <c r="C10"/>
  <c r="C20" s="1"/>
  <c r="B10"/>
  <c r="G9"/>
  <c r="F9"/>
  <c r="E9"/>
  <c r="E19" s="1"/>
  <c r="D9"/>
  <c r="C9"/>
  <c r="C19" s="1"/>
  <c r="B9"/>
  <c r="G8"/>
  <c r="F8"/>
  <c r="E8"/>
  <c r="E18" s="1"/>
  <c r="D8"/>
  <c r="C8"/>
  <c r="C18" s="1"/>
  <c r="B8"/>
  <c r="F5"/>
  <c r="E5"/>
  <c r="D5"/>
  <c r="C5"/>
  <c r="B5"/>
  <c r="F4"/>
  <c r="E4"/>
  <c r="D4"/>
  <c r="C4"/>
  <c r="B4"/>
  <c r="C26" s="1"/>
  <c r="K16" i="30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J3"/>
  <c r="I3"/>
  <c r="H3"/>
  <c r="K2"/>
  <c r="J2"/>
  <c r="I2"/>
  <c r="H2"/>
  <c r="K16" i="2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J3"/>
  <c r="I3"/>
  <c r="H3"/>
  <c r="K2"/>
  <c r="J2"/>
  <c r="I2"/>
  <c r="H2"/>
  <c r="D42" i="24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H18" i="23"/>
  <c r="G33"/>
  <c r="F33"/>
  <c r="E33"/>
  <c r="D33"/>
  <c r="G32"/>
  <c r="F32"/>
  <c r="E32"/>
  <c r="D32"/>
  <c r="H32" s="1"/>
  <c r="G25"/>
  <c r="G27" s="1"/>
  <c r="F25"/>
  <c r="F27" s="1"/>
  <c r="E25"/>
  <c r="E27" s="1"/>
  <c r="D25"/>
  <c r="D27" s="1"/>
  <c r="G33" i="21"/>
  <c r="F33"/>
  <c r="E33"/>
  <c r="D33"/>
  <c r="H33" s="1"/>
  <c r="G32"/>
  <c r="F32"/>
  <c r="E32"/>
  <c r="D32"/>
  <c r="H32" s="1"/>
  <c r="G25"/>
  <c r="G27" s="1"/>
  <c r="F25"/>
  <c r="F27" s="1"/>
  <c r="E25"/>
  <c r="E27" s="1"/>
  <c r="D25"/>
  <c r="D27" s="1"/>
  <c r="H18"/>
  <c r="B18" i="27" l="1"/>
  <c r="D18"/>
  <c r="F18"/>
  <c r="B19"/>
  <c r="D19"/>
  <c r="F19"/>
  <c r="B20"/>
  <c r="D20"/>
  <c r="F20"/>
  <c r="B21"/>
  <c r="D21"/>
  <c r="F21"/>
  <c r="B22"/>
  <c r="D22"/>
  <c r="F22"/>
  <c r="H33" i="23"/>
  <c r="E28"/>
  <c r="E29"/>
  <c r="G28"/>
  <c r="G29"/>
  <c r="D29"/>
  <c r="H27"/>
  <c r="D28"/>
  <c r="F29"/>
  <c r="F28"/>
  <c r="D29" i="21"/>
  <c r="H27"/>
  <c r="D28"/>
  <c r="F29"/>
  <c r="F28"/>
  <c r="E28"/>
  <c r="E29"/>
  <c r="G28"/>
  <c r="G29"/>
  <c r="C24" i="27" l="1"/>
  <c r="F34" i="23"/>
  <c r="F35" s="1"/>
  <c r="F30"/>
  <c r="F37" s="1"/>
  <c r="F38" s="1"/>
  <c r="D34"/>
  <c r="D30"/>
  <c r="H28"/>
  <c r="G30"/>
  <c r="G37" s="1"/>
  <c r="G38" s="1"/>
  <c r="G34"/>
  <c r="G35" s="1"/>
  <c r="E30"/>
  <c r="E37" s="1"/>
  <c r="E38" s="1"/>
  <c r="E34"/>
  <c r="E35" s="1"/>
  <c r="H29"/>
  <c r="G30" i="21"/>
  <c r="G34"/>
  <c r="G35" s="1"/>
  <c r="E30"/>
  <c r="E34"/>
  <c r="E35" s="1"/>
  <c r="F34"/>
  <c r="F35" s="1"/>
  <c r="F30"/>
  <c r="F37" s="1"/>
  <c r="F38" s="1"/>
  <c r="D34"/>
  <c r="D30"/>
  <c r="H28"/>
  <c r="H29"/>
  <c r="H34" i="23" l="1"/>
  <c r="D35"/>
  <c r="H35" s="1"/>
  <c r="H30"/>
  <c r="H30" i="21"/>
  <c r="H34"/>
  <c r="D35"/>
  <c r="H35" s="1"/>
  <c r="E37"/>
  <c r="E38" s="1"/>
  <c r="G37"/>
  <c r="G38" s="1"/>
  <c r="D37" i="23" l="1"/>
  <c r="D37" i="21"/>
  <c r="H37" i="23" l="1"/>
  <c r="D38"/>
  <c r="H37" i="21"/>
  <c r="D38"/>
  <c r="D5" i="13"/>
  <c r="E10" i="16"/>
  <c r="F10"/>
  <c r="G10"/>
  <c r="E11"/>
  <c r="F11"/>
  <c r="G11" s="1"/>
  <c r="E12"/>
  <c r="F12"/>
  <c r="G12"/>
  <c r="E13"/>
  <c r="F13"/>
  <c r="G13" s="1"/>
  <c r="E14"/>
  <c r="F14"/>
  <c r="G14"/>
  <c r="E15"/>
  <c r="F15"/>
  <c r="G15" s="1"/>
  <c r="E16"/>
  <c r="F16"/>
  <c r="G16"/>
  <c r="E17"/>
  <c r="F17"/>
  <c r="G17" s="1"/>
  <c r="E18"/>
  <c r="F18"/>
  <c r="G18"/>
  <c r="E19"/>
  <c r="F19"/>
  <c r="G19" s="1"/>
  <c r="E10" i="18"/>
  <c r="F10"/>
  <c r="G10" s="1"/>
  <c r="E11"/>
  <c r="F11"/>
  <c r="G11"/>
  <c r="E12"/>
  <c r="F12"/>
  <c r="G12" s="1"/>
  <c r="E13"/>
  <c r="F13"/>
  <c r="G13"/>
  <c r="E14"/>
  <c r="F14"/>
  <c r="G14" s="1"/>
  <c r="E15"/>
  <c r="F15"/>
  <c r="G15"/>
  <c r="E16"/>
  <c r="F16"/>
  <c r="G16" s="1"/>
  <c r="E17"/>
  <c r="F17"/>
  <c r="G17"/>
  <c r="E18"/>
  <c r="F18"/>
  <c r="G18" s="1"/>
  <c r="E19"/>
  <c r="F19"/>
  <c r="G19"/>
  <c r="B10" i="12"/>
  <c r="C10"/>
  <c r="B14"/>
  <c r="C14"/>
  <c r="B15"/>
  <c r="E5" i="13"/>
  <c r="F5"/>
  <c r="D6"/>
  <c r="E6"/>
  <c r="F6" s="1"/>
  <c r="D7"/>
  <c r="E7" s="1"/>
  <c r="F7" s="1"/>
  <c r="D8"/>
  <c r="E8"/>
  <c r="F8" s="1"/>
  <c r="D9"/>
  <c r="E9" s="1"/>
  <c r="F9" s="1"/>
  <c r="D10"/>
  <c r="E10"/>
  <c r="F10" s="1"/>
  <c r="D11"/>
  <c r="E11" s="1"/>
  <c r="F11" s="1"/>
  <c r="D12"/>
  <c r="E12"/>
  <c r="F12" s="1"/>
  <c r="D13"/>
  <c r="E13" s="1"/>
  <c r="F13" s="1"/>
  <c r="D14"/>
  <c r="E14"/>
  <c r="F14" s="1"/>
  <c r="D5" i="19"/>
  <c r="E5"/>
  <c r="F5" s="1"/>
  <c r="D6"/>
  <c r="E6" s="1"/>
  <c r="F6" s="1"/>
  <c r="D7"/>
  <c r="E7"/>
  <c r="F7" s="1"/>
  <c r="D8"/>
  <c r="E8" s="1"/>
  <c r="F8" s="1"/>
  <c r="D9"/>
  <c r="E9"/>
  <c r="F9" s="1"/>
  <c r="D10"/>
  <c r="E10" s="1"/>
  <c r="F10" s="1"/>
  <c r="D11"/>
  <c r="E11"/>
  <c r="F11" s="1"/>
  <c r="D12"/>
  <c r="E12" s="1"/>
  <c r="F12" s="1"/>
  <c r="D13"/>
  <c r="E13"/>
  <c r="F13" s="1"/>
  <c r="D14"/>
  <c r="E14" s="1"/>
  <c r="F14" s="1"/>
  <c r="D5" i="20"/>
  <c r="E5" s="1"/>
  <c r="F5" s="1"/>
  <c r="D6"/>
  <c r="E6"/>
  <c r="F6" s="1"/>
  <c r="D7"/>
  <c r="E7" s="1"/>
  <c r="F7" s="1"/>
  <c r="D8"/>
  <c r="E8"/>
  <c r="F8" s="1"/>
  <c r="D9"/>
  <c r="E9" s="1"/>
  <c r="F9" s="1"/>
  <c r="D10"/>
  <c r="E10"/>
  <c r="F10" s="1"/>
  <c r="D11"/>
  <c r="E11" s="1"/>
  <c r="F11" s="1"/>
  <c r="D12"/>
  <c r="E12"/>
  <c r="F12" s="1"/>
  <c r="D13"/>
  <c r="E13" s="1"/>
  <c r="F13" s="1"/>
  <c r="D14"/>
  <c r="E14"/>
  <c r="F14" s="1"/>
  <c r="D5" i="15"/>
  <c r="E5"/>
  <c r="F5" s="1"/>
  <c r="D6"/>
  <c r="E6" s="1"/>
  <c r="F6" s="1"/>
  <c r="D7"/>
  <c r="E7"/>
  <c r="F7" s="1"/>
  <c r="D8"/>
  <c r="E8" s="1"/>
  <c r="F8" s="1"/>
  <c r="D9"/>
  <c r="E9"/>
  <c r="F9" s="1"/>
  <c r="D10"/>
  <c r="E10" s="1"/>
  <c r="F10" s="1"/>
  <c r="D11"/>
  <c r="E11"/>
  <c r="F11" s="1"/>
  <c r="D12"/>
  <c r="E12" s="1"/>
  <c r="F12" s="1"/>
  <c r="D13"/>
  <c r="E13"/>
  <c r="F13" s="1"/>
  <c r="D14"/>
  <c r="E14" s="1"/>
  <c r="F14" s="1"/>
  <c r="B13" i="9"/>
  <c r="C13"/>
  <c r="D13"/>
  <c r="E13"/>
  <c r="B14"/>
  <c r="C14"/>
  <c r="D14"/>
  <c r="E14"/>
  <c r="B15"/>
  <c r="B16" s="1"/>
  <c r="B17" s="1"/>
  <c r="B18" s="1"/>
  <c r="C15"/>
  <c r="D15"/>
  <c r="E15"/>
  <c r="C16"/>
  <c r="D16"/>
  <c r="E16"/>
  <c r="C17"/>
  <c r="D17"/>
  <c r="E17"/>
  <c r="B21"/>
  <c r="C21"/>
  <c r="F21" s="1"/>
  <c r="D21"/>
  <c r="E21"/>
  <c r="H38" i="23" l="1"/>
  <c r="C21"/>
  <c r="H38" i="21"/>
  <c r="C21"/>
  <c r="F2" i="15"/>
  <c r="F2" i="20"/>
  <c r="F2" i="19"/>
  <c r="F2" i="13"/>
  <c r="D6" i="18"/>
  <c r="D6" i="16"/>
</calcChain>
</file>

<file path=xl/sharedStrings.xml><?xml version="1.0" encoding="utf-8"?>
<sst xmlns="http://schemas.openxmlformats.org/spreadsheetml/2006/main" count="324" uniqueCount="139">
  <si>
    <t>Data</t>
  </si>
  <si>
    <t>Hours</t>
  </si>
  <si>
    <t>Revenue</t>
  </si>
  <si>
    <t>a</t>
  </si>
  <si>
    <t>b</t>
  </si>
  <si>
    <t>Pharmacy Hours</t>
  </si>
  <si>
    <t>Model</t>
  </si>
  <si>
    <t>Difference</t>
  </si>
  <si>
    <t>Decisions</t>
  </si>
  <si>
    <t>Objective</t>
  </si>
  <si>
    <t>Constraint</t>
  </si>
  <si>
    <t>Parameters</t>
  </si>
  <si>
    <t>&lt;=</t>
  </si>
  <si>
    <t>$C$8</t>
  </si>
  <si>
    <t xml:space="preserve"> </t>
  </si>
  <si>
    <t>Demand</t>
  </si>
  <si>
    <t>Fixed cost</t>
  </si>
  <si>
    <t>Holding cost</t>
  </si>
  <si>
    <t>Purchase cost</t>
  </si>
  <si>
    <t>Order quantity</t>
  </si>
  <si>
    <t>Total cost</t>
  </si>
  <si>
    <t>Space</t>
  </si>
  <si>
    <t>Orders/yr.</t>
  </si>
  <si>
    <t>Avg. Inventory</t>
  </si>
  <si>
    <t>Avg. Space required</t>
  </si>
  <si>
    <t>parameters</t>
  </si>
  <si>
    <t/>
  </si>
  <si>
    <t>$C$9</t>
  </si>
  <si>
    <t>$C$4</t>
  </si>
  <si>
    <t>$H$16</t>
  </si>
  <si>
    <t>$F$20</t>
  </si>
  <si>
    <t>$D$17,$B$4:$C$4</t>
  </si>
  <si>
    <t>$I$28</t>
  </si>
  <si>
    <t>Coastal Telephone Company</t>
  </si>
  <si>
    <t>Day Price</t>
  </si>
  <si>
    <t>Eve Price</t>
  </si>
  <si>
    <t>demand</t>
  </si>
  <si>
    <t>revenue</t>
  </si>
  <si>
    <t>total</t>
  </si>
  <si>
    <t>Ordering cost/yr.</t>
  </si>
  <si>
    <t>Carrying cost/yr.</t>
  </si>
  <si>
    <t>Total product cost</t>
  </si>
  <si>
    <t>Economic Order Quantity</t>
  </si>
  <si>
    <t>Sq. Diff.</t>
  </si>
  <si>
    <t>Sum of Squared Differences</t>
  </si>
  <si>
    <t>Abs. Diff.</t>
  </si>
  <si>
    <t>Sum of Absolute Differences</t>
  </si>
  <si>
    <t>Locating a Distribution Center</t>
  </si>
  <si>
    <t>x</t>
  </si>
  <si>
    <t>y</t>
  </si>
  <si>
    <t>Location</t>
  </si>
  <si>
    <t>Result</t>
  </si>
  <si>
    <t>Sum</t>
  </si>
  <si>
    <t>Calculations</t>
  </si>
  <si>
    <t>Site (k)</t>
  </si>
  <si>
    <t>x(k)</t>
  </si>
  <si>
    <t>y(k)</t>
  </si>
  <si>
    <t>x-dist</t>
  </si>
  <si>
    <t>y-dist</t>
  </si>
  <si>
    <t>Distance</t>
  </si>
  <si>
    <t>minutes/day</t>
  </si>
  <si>
    <t>Product 1</t>
  </si>
  <si>
    <t>Product 2</t>
  </si>
  <si>
    <t>Product 3</t>
  </si>
  <si>
    <t>Product 4</t>
  </si>
  <si>
    <t>Advertising Budget Model</t>
  </si>
  <si>
    <t>SGP/KRB</t>
  </si>
  <si>
    <t>PARAMETERS</t>
  </si>
  <si>
    <t>Q1</t>
  </si>
  <si>
    <t>Q2</t>
  </si>
  <si>
    <t>Q3</t>
  </si>
  <si>
    <t>Q4</t>
  </si>
  <si>
    <t>Notes</t>
  </si>
  <si>
    <t>Price</t>
  </si>
  <si>
    <t>Current price</t>
  </si>
  <si>
    <t>Cost</t>
  </si>
  <si>
    <t>Accounting</t>
  </si>
  <si>
    <t>Seasonal</t>
  </si>
  <si>
    <t xml:space="preserve">Data analysis </t>
  </si>
  <si>
    <t>OHD rate</t>
  </si>
  <si>
    <t>Sales Parameters</t>
  </si>
  <si>
    <t>Consultants</t>
  </si>
  <si>
    <t>Sales Expense</t>
  </si>
  <si>
    <t>Ad Budget</t>
  </si>
  <si>
    <t>Current budget</t>
  </si>
  <si>
    <t>DECISIONS</t>
  </si>
  <si>
    <t>Total</t>
  </si>
  <si>
    <t>Ad Expenditures</t>
  </si>
  <si>
    <t>sum</t>
  </si>
  <si>
    <t>OUTPUTS</t>
  </si>
  <si>
    <t>Profit</t>
  </si>
  <si>
    <t>Base case</t>
  </si>
  <si>
    <t>CALCULATIONS</t>
  </si>
  <si>
    <t>Quarter</t>
  </si>
  <si>
    <t>Units Sold</t>
  </si>
  <si>
    <t>given formula</t>
  </si>
  <si>
    <t>price*units</t>
  </si>
  <si>
    <t>Cost of Goods</t>
  </si>
  <si>
    <t>cost*units</t>
  </si>
  <si>
    <t>Gross Margin</t>
  </si>
  <si>
    <t>subtraction</t>
  </si>
  <si>
    <t>given</t>
  </si>
  <si>
    <t>Advertising</t>
  </si>
  <si>
    <t>decisions</t>
  </si>
  <si>
    <t>Overhead</t>
  </si>
  <si>
    <t>rate*revenue</t>
  </si>
  <si>
    <t>Total Fixed Cost</t>
  </si>
  <si>
    <t>GM -TFC</t>
  </si>
  <si>
    <t>Profit Margin</t>
  </si>
  <si>
    <t>pct of revenue</t>
  </si>
  <si>
    <t>Q1 Adv</t>
  </si>
  <si>
    <t>c</t>
  </si>
  <si>
    <t>d</t>
  </si>
  <si>
    <t>e</t>
  </si>
  <si>
    <t>f</t>
  </si>
  <si>
    <t>Change</t>
  </si>
  <si>
    <t>$D$18</t>
  </si>
  <si>
    <t>$E$18</t>
  </si>
  <si>
    <t>$F$18</t>
  </si>
  <si>
    <t>$G$18</t>
  </si>
  <si>
    <t>Budget</t>
  </si>
  <si>
    <t>Portfolio Model</t>
  </si>
  <si>
    <t>Data Summary</t>
  </si>
  <si>
    <t>Computer</t>
  </si>
  <si>
    <t>Chemical</t>
  </si>
  <si>
    <t>Power</t>
  </si>
  <si>
    <t>Auto</t>
  </si>
  <si>
    <t>Electronic</t>
  </si>
  <si>
    <t>Avg. Return</t>
  </si>
  <si>
    <t>Month</t>
  </si>
  <si>
    <t>St. Deviation</t>
  </si>
  <si>
    <t>Covariances</t>
  </si>
  <si>
    <t>Proportions</t>
  </si>
  <si>
    <t>Portfolio Variance</t>
  </si>
  <si>
    <t>Risk</t>
  </si>
  <si>
    <t>Risk ceiling</t>
  </si>
  <si>
    <t>Weighted Average</t>
  </si>
  <si>
    <t>Return</t>
  </si>
  <si>
    <t>Return floor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</si>
</sst>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&quot;$&quot;#,##0.00"/>
    <numFmt numFmtId="168" formatCode="&quot;$&quot;#,##0"/>
    <numFmt numFmtId="169" formatCode="&quot;$&quot;#,##0.0_);\(&quot;$&quot;#,##0.0\)"/>
    <numFmt numFmtId="170" formatCode="0.0%"/>
    <numFmt numFmtId="171" formatCode="0.0000"/>
    <numFmt numFmtId="172" formatCode="0.00000"/>
    <numFmt numFmtId="173" formatCode="0.00000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S Sans Serif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8">
    <xf numFmtId="0" fontId="0" fillId="0" borderId="0" xfId="0"/>
    <xf numFmtId="1" fontId="0" fillId="0" borderId="0" xfId="0" applyNumberFormat="1"/>
    <xf numFmtId="1" fontId="0" fillId="2" borderId="1" xfId="0" applyNumberFormat="1" applyFill="1" applyBorder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0" borderId="0" xfId="0" applyAlignment="1">
      <alignment horizontal="center"/>
    </xf>
    <xf numFmtId="165" fontId="0" fillId="3" borderId="4" xfId="0" applyNumberFormat="1" applyFill="1" applyBorder="1"/>
    <xf numFmtId="165" fontId="0" fillId="3" borderId="5" xfId="0" applyNumberFormat="1" applyFill="1" applyBorder="1"/>
    <xf numFmtId="49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7" fontId="2" fillId="0" borderId="0" xfId="0" applyNumberFormat="1" applyFont="1"/>
    <xf numFmtId="3" fontId="3" fillId="0" borderId="0" xfId="0" applyNumberFormat="1" applyFont="1"/>
    <xf numFmtId="9" fontId="3" fillId="0" borderId="0" xfId="0" applyNumberFormat="1" applyFont="1"/>
    <xf numFmtId="3" fontId="3" fillId="2" borderId="1" xfId="0" applyNumberFormat="1" applyFont="1" applyFill="1" applyBorder="1"/>
    <xf numFmtId="1" fontId="3" fillId="0" borderId="0" xfId="0" applyNumberFormat="1" applyFont="1"/>
    <xf numFmtId="164" fontId="3" fillId="0" borderId="0" xfId="0" applyNumberFormat="1" applyFont="1"/>
    <xf numFmtId="3" fontId="3" fillId="0" borderId="1" xfId="0" applyNumberFormat="1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0" fillId="2" borderId="1" xfId="1" applyNumberFormat="1" applyFont="1" applyFill="1" applyBorder="1"/>
    <xf numFmtId="1" fontId="3" fillId="3" borderId="5" xfId="0" applyNumberFormat="1" applyFont="1" applyFill="1" applyBorder="1"/>
    <xf numFmtId="166" fontId="0" fillId="2" borderId="1" xfId="1" applyNumberFormat="1" applyFont="1" applyFill="1" applyBorder="1"/>
    <xf numFmtId="165" fontId="0" fillId="0" borderId="0" xfId="0" applyNumberFormat="1"/>
    <xf numFmtId="0" fontId="4" fillId="0" borderId="0" xfId="0" applyFont="1" applyAlignment="1">
      <alignment horizontal="center"/>
    </xf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164" fontId="0" fillId="2" borderId="1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6" fontId="1" fillId="2" borderId="1" xfId="1" applyNumberFormat="1" applyFill="1" applyBorder="1"/>
    <xf numFmtId="1" fontId="1" fillId="2" borderId="1" xfId="1" applyNumberFormat="1" applyFill="1" applyBorder="1"/>
    <xf numFmtId="0" fontId="6" fillId="0" borderId="13" xfId="0" applyFont="1" applyBorder="1" applyAlignment="1">
      <alignment horizontal="center"/>
    </xf>
    <xf numFmtId="0" fontId="6" fillId="0" borderId="0" xfId="0" applyFont="1"/>
    <xf numFmtId="1" fontId="3" fillId="3" borderId="4" xfId="0" applyNumberFormat="1" applyFont="1" applyFill="1" applyBorder="1"/>
    <xf numFmtId="1" fontId="3" fillId="3" borderId="6" xfId="0" applyNumberFormat="1" applyFont="1" applyFill="1" applyBorder="1"/>
    <xf numFmtId="0" fontId="8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7" fontId="2" fillId="0" borderId="0" xfId="0" applyNumberFormat="1" applyFont="1" applyFill="1" applyBorder="1"/>
    <xf numFmtId="0" fontId="2" fillId="0" borderId="0" xfId="0" applyFont="1" applyBorder="1"/>
    <xf numFmtId="0" fontId="2" fillId="0" borderId="8" xfId="0" applyFont="1" applyBorder="1"/>
    <xf numFmtId="7" fontId="2" fillId="0" borderId="0" xfId="0" applyNumberFormat="1" applyFont="1" applyBorder="1"/>
    <xf numFmtId="0" fontId="1" fillId="0" borderId="0" xfId="0" applyFont="1" applyBorder="1"/>
    <xf numFmtId="0" fontId="2" fillId="0" borderId="15" xfId="0" applyFont="1" applyBorder="1"/>
    <xf numFmtId="5" fontId="2" fillId="0" borderId="1" xfId="0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5" fontId="2" fillId="3" borderId="4" xfId="0" applyNumberFormat="1" applyFont="1" applyFill="1" applyBorder="1" applyProtection="1">
      <protection locked="0"/>
    </xf>
    <xf numFmtId="5" fontId="2" fillId="3" borderId="6" xfId="0" applyNumberFormat="1" applyFont="1" applyFill="1" applyBorder="1" applyProtection="1">
      <protection locked="0"/>
    </xf>
    <xf numFmtId="5" fontId="2" fillId="3" borderId="5" xfId="0" applyNumberFormat="1" applyFont="1" applyFill="1" applyBorder="1" applyProtection="1">
      <protection locked="0"/>
    </xf>
    <xf numFmtId="5" fontId="2" fillId="0" borderId="0" xfId="0" applyNumberFormat="1" applyFont="1"/>
    <xf numFmtId="0" fontId="1" fillId="0" borderId="0" xfId="0" applyFont="1" applyAlignment="1">
      <alignment horizontal="right"/>
    </xf>
    <xf numFmtId="5" fontId="2" fillId="2" borderId="1" xfId="0" applyNumberFormat="1" applyFont="1" applyFill="1" applyBorder="1"/>
    <xf numFmtId="5" fontId="2" fillId="0" borderId="5" xfId="0" applyNumberFormat="1" applyFont="1" applyBorder="1"/>
    <xf numFmtId="10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1" fontId="1" fillId="0" borderId="0" xfId="0" applyNumberFormat="1" applyFont="1" applyBorder="1"/>
    <xf numFmtId="1" fontId="1" fillId="0" borderId="8" xfId="0" applyNumberFormat="1" applyFont="1" applyBorder="1"/>
    <xf numFmtId="10" fontId="1" fillId="0" borderId="13" xfId="0" applyNumberFormat="1" applyFont="1" applyBorder="1"/>
    <xf numFmtId="10" fontId="1" fillId="0" borderId="14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/>
    <xf numFmtId="5" fontId="10" fillId="0" borderId="12" xfId="0" applyNumberFormat="1" applyFont="1" applyBorder="1"/>
    <xf numFmtId="5" fontId="10" fillId="0" borderId="8" xfId="0" applyNumberFormat="1" applyFont="1" applyBorder="1"/>
    <xf numFmtId="5" fontId="9" fillId="0" borderId="12" xfId="0" applyNumberFormat="1" applyFont="1" applyBorder="1"/>
    <xf numFmtId="5" fontId="9" fillId="0" borderId="8" xfId="0" applyNumberFormat="1" applyFont="1" applyBorder="1"/>
    <xf numFmtId="5" fontId="10" fillId="0" borderId="15" xfId="0" applyNumberFormat="1" applyFont="1" applyBorder="1"/>
    <xf numFmtId="5" fontId="10" fillId="0" borderId="14" xfId="0" applyNumberFormat="1" applyFont="1" applyBorder="1"/>
    <xf numFmtId="0" fontId="11" fillId="0" borderId="0" xfId="0" applyFont="1"/>
    <xf numFmtId="0" fontId="0" fillId="3" borderId="2" xfId="0" applyFill="1" applyBorder="1" applyAlignment="1">
      <alignment horizontal="center"/>
    </xf>
    <xf numFmtId="164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8" fontId="0" fillId="0" borderId="10" xfId="0" applyNumberFormat="1" applyBorder="1"/>
    <xf numFmtId="0" fontId="0" fillId="0" borderId="10" xfId="0" applyBorder="1"/>
    <xf numFmtId="5" fontId="0" fillId="0" borderId="10" xfId="0" applyNumberFormat="1" applyBorder="1"/>
    <xf numFmtId="5" fontId="0" fillId="0" borderId="11" xfId="0" applyNumberFormat="1" applyBorder="1"/>
    <xf numFmtId="167" fontId="2" fillId="0" borderId="7" xfId="0" applyNumberFormat="1" applyFont="1" applyBorder="1" applyAlignment="1">
      <alignment horizontal="center"/>
    </xf>
    <xf numFmtId="168" fontId="0" fillId="0" borderId="0" xfId="0" applyNumberFormat="1" applyBorder="1"/>
    <xf numFmtId="167" fontId="0" fillId="0" borderId="0" xfId="2" applyNumberFormat="1" applyFont="1" applyBorder="1"/>
    <xf numFmtId="5" fontId="0" fillId="0" borderId="0" xfId="0" applyNumberFormat="1" applyBorder="1"/>
    <xf numFmtId="5" fontId="0" fillId="0" borderId="8" xfId="0" applyNumberFormat="1" applyBorder="1"/>
    <xf numFmtId="167" fontId="2" fillId="0" borderId="3" xfId="0" applyNumberFormat="1" applyFont="1" applyBorder="1" applyAlignment="1">
      <alignment horizontal="center"/>
    </xf>
    <xf numFmtId="168" fontId="0" fillId="0" borderId="13" xfId="0" applyNumberFormat="1" applyBorder="1"/>
    <xf numFmtId="167" fontId="0" fillId="0" borderId="13" xfId="2" applyNumberFormat="1" applyFont="1" applyBorder="1"/>
    <xf numFmtId="5" fontId="0" fillId="0" borderId="13" xfId="0" applyNumberFormat="1" applyBorder="1"/>
    <xf numFmtId="5" fontId="0" fillId="0" borderId="14" xfId="0" applyNumberFormat="1" applyBorder="1"/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1" fontId="0" fillId="0" borderId="0" xfId="0" applyNumberFormat="1"/>
    <xf numFmtId="0" fontId="0" fillId="0" borderId="1" xfId="0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72" fontId="0" fillId="0" borderId="0" xfId="0" applyNumberFormat="1" applyBorder="1"/>
    <xf numFmtId="172" fontId="0" fillId="0" borderId="8" xfId="0" applyNumberFormat="1" applyBorder="1"/>
    <xf numFmtId="0" fontId="12" fillId="0" borderId="0" xfId="0" applyFont="1" applyAlignment="1">
      <alignment horizontal="left"/>
    </xf>
    <xf numFmtId="0" fontId="4" fillId="0" borderId="0" xfId="0" applyFont="1"/>
    <xf numFmtId="49" fontId="4" fillId="0" borderId="0" xfId="0" applyNumberFormat="1" applyFont="1" applyBorder="1" applyAlignment="1">
      <alignment horizontal="center"/>
    </xf>
    <xf numFmtId="165" fontId="0" fillId="0" borderId="2" xfId="0" applyNumberFormat="1" applyBorder="1"/>
    <xf numFmtId="165" fontId="0" fillId="0" borderId="7" xfId="0" applyNumberFormat="1" applyBorder="1"/>
    <xf numFmtId="165" fontId="0" fillId="0" borderId="3" xfId="0" applyNumberFormat="1" applyBorder="1"/>
    <xf numFmtId="0" fontId="12" fillId="0" borderId="0" xfId="0" applyFont="1"/>
    <xf numFmtId="165" fontId="0" fillId="3" borderId="6" xfId="0" applyNumberFormat="1" applyFill="1" applyBorder="1"/>
    <xf numFmtId="165" fontId="0" fillId="0" borderId="1" xfId="0" applyNumberFormat="1" applyBorder="1"/>
    <xf numFmtId="173" fontId="0" fillId="0" borderId="0" xfId="0" applyNumberFormat="1"/>
    <xf numFmtId="0" fontId="4" fillId="0" borderId="0" xfId="0" applyFont="1" applyFill="1"/>
    <xf numFmtId="0" fontId="2" fillId="0" borderId="0" xfId="0" applyFont="1" applyFill="1"/>
    <xf numFmtId="172" fontId="0" fillId="2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" fillId="0" borderId="0" xfId="0" applyFont="1" applyFill="1"/>
    <xf numFmtId="171" fontId="0" fillId="4" borderId="1" xfId="0" applyNumberFormat="1" applyFill="1" applyBorder="1"/>
    <xf numFmtId="165" fontId="0" fillId="0" borderId="1" xfId="0" applyNumberFormat="1" applyFill="1" applyBorder="1"/>
    <xf numFmtId="172" fontId="0" fillId="0" borderId="13" xfId="0" applyNumberFormat="1" applyBorder="1"/>
    <xf numFmtId="172" fontId="0" fillId="0" borderId="14" xfId="0" applyNumberFormat="1" applyBorder="1"/>
    <xf numFmtId="0" fontId="2" fillId="0" borderId="1" xfId="0" applyFont="1" applyFill="1" applyBorder="1" applyAlignment="1">
      <alignment horizontal="center"/>
    </xf>
    <xf numFmtId="0" fontId="0" fillId="0" borderId="7" xfId="0" applyNumberFormat="1" applyFill="1" applyBorder="1" applyAlignment="1"/>
    <xf numFmtId="0" fontId="0" fillId="0" borderId="16" xfId="0" applyNumberFormat="1" applyFill="1" applyBorder="1" applyAlignment="1"/>
    <xf numFmtId="0" fontId="0" fillId="0" borderId="17" xfId="0" applyNumberFormat="1" applyFill="1" applyBorder="1" applyAlignment="1"/>
    <xf numFmtId="171" fontId="0" fillId="0" borderId="7" xfId="0" applyNumberFormat="1" applyFill="1" applyBorder="1" applyAlignment="1"/>
    <xf numFmtId="171" fontId="0" fillId="0" borderId="16" xfId="0" applyNumberFormat="1" applyFill="1" applyBorder="1" applyAlignment="1"/>
    <xf numFmtId="171" fontId="0" fillId="0" borderId="17" xfId="0" applyNumberFormat="1" applyFill="1" applyBorder="1" applyAlignment="1"/>
    <xf numFmtId="165" fontId="0" fillId="0" borderId="2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17" xfId="0" applyNumberFormat="1" applyFill="1" applyBorder="1" applyAlignment="1"/>
    <xf numFmtId="172" fontId="0" fillId="0" borderId="2" xfId="0" applyNumberFormat="1" applyFill="1" applyBorder="1" applyAlignment="1"/>
    <xf numFmtId="172" fontId="0" fillId="0" borderId="16" xfId="0" applyNumberFormat="1" applyFill="1" applyBorder="1" applyAlignment="1"/>
    <xf numFmtId="172" fontId="0" fillId="0" borderId="17" xfId="0" applyNumberFormat="1" applyFill="1" applyBorder="1" applyAlignment="1"/>
    <xf numFmtId="0" fontId="9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8" fontId="9" fillId="0" borderId="9" xfId="2" applyNumberFormat="1" applyFont="1" applyBorder="1" applyAlignment="1">
      <alignment horizontal="center"/>
    </xf>
    <xf numFmtId="169" fontId="10" fillId="0" borderId="10" xfId="0" applyNumberFormat="1" applyFont="1" applyBorder="1"/>
    <xf numFmtId="0" fontId="10" fillId="0" borderId="10" xfId="0" applyFont="1" applyBorder="1"/>
    <xf numFmtId="5" fontId="10" fillId="0" borderId="10" xfId="0" applyNumberFormat="1" applyFont="1" applyBorder="1"/>
    <xf numFmtId="5" fontId="10" fillId="0" borderId="11" xfId="0" applyNumberFormat="1" applyFont="1" applyBorder="1"/>
    <xf numFmtId="170" fontId="10" fillId="0" borderId="9" xfId="3" applyNumberFormat="1" applyFont="1" applyBorder="1"/>
    <xf numFmtId="170" fontId="10" fillId="0" borderId="10" xfId="3" applyNumberFormat="1" applyFont="1" applyBorder="1"/>
    <xf numFmtId="170" fontId="10" fillId="0" borderId="11" xfId="3" applyNumberFormat="1" applyFont="1" applyBorder="1"/>
    <xf numFmtId="168" fontId="9" fillId="0" borderId="12" xfId="2" applyNumberFormat="1" applyFont="1" applyBorder="1" applyAlignment="1">
      <alignment horizontal="center"/>
    </xf>
    <xf numFmtId="169" fontId="10" fillId="0" borderId="0" xfId="0" applyNumberFormat="1" applyFont="1" applyBorder="1"/>
    <xf numFmtId="165" fontId="10" fillId="0" borderId="0" xfId="0" applyNumberFormat="1" applyFont="1" applyBorder="1"/>
    <xf numFmtId="5" fontId="10" fillId="0" borderId="0" xfId="0" applyNumberFormat="1" applyFont="1" applyBorder="1"/>
    <xf numFmtId="170" fontId="10" fillId="0" borderId="12" xfId="3" applyNumberFormat="1" applyFont="1" applyBorder="1"/>
    <xf numFmtId="170" fontId="10" fillId="0" borderId="0" xfId="3" applyNumberFormat="1" applyFont="1" applyBorder="1"/>
    <xf numFmtId="170" fontId="10" fillId="0" borderId="8" xfId="3" applyNumberFormat="1" applyFont="1" applyBorder="1"/>
    <xf numFmtId="168" fontId="9" fillId="0" borderId="15" xfId="2" applyNumberFormat="1" applyFont="1" applyBorder="1" applyAlignment="1">
      <alignment horizontal="center"/>
    </xf>
    <xf numFmtId="169" fontId="10" fillId="0" borderId="13" xfId="0" applyNumberFormat="1" applyFont="1" applyBorder="1"/>
    <xf numFmtId="165" fontId="10" fillId="0" borderId="13" xfId="0" applyNumberFormat="1" applyFont="1" applyBorder="1"/>
    <xf numFmtId="5" fontId="10" fillId="0" borderId="13" xfId="0" applyNumberFormat="1" applyFont="1" applyBorder="1"/>
    <xf numFmtId="170" fontId="10" fillId="0" borderId="15" xfId="3" applyNumberFormat="1" applyFont="1" applyBorder="1"/>
    <xf numFmtId="170" fontId="10" fillId="0" borderId="13" xfId="3" applyNumberFormat="1" applyFont="1" applyBorder="1"/>
    <xf numFmtId="170" fontId="10" fillId="0" borderId="14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4915254237288136"/>
          <c:y val="9.2715231788079527E-2"/>
          <c:w val="0.8067796610169492"/>
          <c:h val="0.64238410596026385"/>
        </c:manualLayout>
      </c:layout>
      <c:scatterChart>
        <c:scatterStyle val="smoothMarker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formatCode>General</c:formatCode>
              <c:ptCount val="21"/>
              <c:pt idx="0">
                <c:v>100</c:v>
              </c:pt>
              <c:pt idx="1">
                <c:v>233.13468749999998</c:v>
              </c:pt>
              <c:pt idx="2">
                <c:v>327.48999999999955</c:v>
              </c:pt>
              <c:pt idx="3">
                <c:v>380.36406250000039</c:v>
              </c:pt>
              <c:pt idx="4">
                <c:v>394.56</c:v>
              </c:pt>
              <c:pt idx="5">
                <c:v>377.1484375</c:v>
              </c:pt>
              <c:pt idx="6">
                <c:v>338.22999999999962</c:v>
              </c:pt>
              <c:pt idx="7">
                <c:v>289.69781250000005</c:v>
              </c:pt>
              <c:pt idx="8">
                <c:v>244</c:v>
              </c:pt>
              <c:pt idx="9">
                <c:v>212.90218750000051</c:v>
              </c:pt>
              <c:pt idx="10">
                <c:v>206.25</c:v>
              </c:pt>
              <c:pt idx="11">
                <c:v>230.73156250000036</c:v>
              </c:pt>
              <c:pt idx="12">
                <c:v>288.64000000000038</c:v>
              </c:pt>
              <c:pt idx="13">
                <c:v>376.63593750000109</c:v>
              </c:pt>
              <c:pt idx="14">
                <c:v>484.51000000000118</c:v>
              </c:pt>
              <c:pt idx="15">
                <c:v>593.9453125</c:v>
              </c:pt>
              <c:pt idx="16">
                <c:v>677.28000000000065</c:v>
              </c:pt>
              <c:pt idx="17">
                <c:v>696.26968750000253</c:v>
              </c:pt>
              <c:pt idx="18">
                <c:v>600.85000000000218</c:v>
              </c:pt>
              <c:pt idx="19">
                <c:v>327.89906250000422</c:v>
              </c:pt>
              <c:pt idx="20">
                <c:v>-200</c:v>
              </c:pt>
            </c:numLit>
          </c:yVal>
          <c:smooth val="1"/>
        </c:ser>
        <c:axId val="299108224"/>
        <c:axId val="299131264"/>
      </c:scatterChart>
      <c:valAx>
        <c:axId val="299108224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Decision (x)</a:t>
                </a:r>
              </a:p>
            </c:rich>
          </c:tx>
          <c:layout>
            <c:manualLayout>
              <c:xMode val="edge"/>
              <c:yMode val="edge"/>
              <c:x val="0.4711864406779665"/>
              <c:y val="0.854304635761590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131264"/>
        <c:crosses val="autoZero"/>
        <c:crossBetween val="midCat"/>
      </c:valAx>
      <c:valAx>
        <c:axId val="2991312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Performance (y)</a:t>
                </a:r>
              </a:p>
            </c:rich>
          </c:tx>
          <c:layout>
            <c:manualLayout>
              <c:xMode val="edge"/>
              <c:yMode val="edge"/>
              <c:x val="2.7118644067796599E-2"/>
              <c:y val="0.20529801324503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108224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369565217391305"/>
          <c:y val="7.282933087505164E-2"/>
          <c:w val="0.69565217391304357"/>
          <c:h val="0.736696693082253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'10.13'!$B$5:$B$14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48</c:v>
                </c:pt>
                <c:pt idx="3">
                  <c:v>48</c:v>
                </c:pt>
                <c:pt idx="4">
                  <c:v>60</c:v>
                </c:pt>
                <c:pt idx="5">
                  <c:v>70</c:v>
                </c:pt>
                <c:pt idx="6">
                  <c:v>72</c:v>
                </c:pt>
                <c:pt idx="7">
                  <c:v>90</c:v>
                </c:pt>
                <c:pt idx="8">
                  <c:v>100</c:v>
                </c:pt>
                <c:pt idx="9">
                  <c:v>168</c:v>
                </c:pt>
              </c:numCache>
            </c:numRef>
          </c:xVal>
          <c:yVal>
            <c:numRef>
              <c:f>'10.13'!$C$5:$C$14</c:f>
              <c:numCache>
                <c:formatCode>General</c:formatCode>
                <c:ptCount val="10"/>
                <c:pt idx="0">
                  <c:v>5958</c:v>
                </c:pt>
                <c:pt idx="1">
                  <c:v>6662</c:v>
                </c:pt>
                <c:pt idx="2">
                  <c:v>6004</c:v>
                </c:pt>
                <c:pt idx="3">
                  <c:v>6011</c:v>
                </c:pt>
                <c:pt idx="4">
                  <c:v>7250</c:v>
                </c:pt>
                <c:pt idx="5">
                  <c:v>8632</c:v>
                </c:pt>
                <c:pt idx="6">
                  <c:v>6964</c:v>
                </c:pt>
                <c:pt idx="7">
                  <c:v>11097</c:v>
                </c:pt>
                <c:pt idx="8">
                  <c:v>9107</c:v>
                </c:pt>
                <c:pt idx="9">
                  <c:v>11498</c:v>
                </c:pt>
              </c:numCache>
            </c:numRef>
          </c:yVal>
        </c:ser>
        <c:dLbls/>
        <c:axId val="94949376"/>
        <c:axId val="202928512"/>
      </c:scatterChart>
      <c:valAx>
        <c:axId val="9494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Hours Per Week</a:t>
                </a:r>
              </a:p>
            </c:rich>
          </c:tx>
          <c:layout>
            <c:manualLayout>
              <c:xMode val="edge"/>
              <c:yMode val="edge"/>
              <c:x val="0.43750000000000006"/>
              <c:y val="0.893559867274672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928512"/>
        <c:crosses val="autoZero"/>
        <c:crossBetween val="midCat"/>
      </c:valAx>
      <c:valAx>
        <c:axId val="20292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Revenue</a:t>
                </a:r>
              </a:p>
            </c:rich>
          </c:tx>
          <c:layout>
            <c:manualLayout>
              <c:xMode val="edge"/>
              <c:yMode val="edge"/>
              <c:x val="4.3478260869565223E-2"/>
              <c:y val="0.355743270043521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49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spPr>
            <a:ln w="6350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 w="6350">
                <a:solidFill>
                  <a:srgbClr val="002060"/>
                </a:solidFill>
              </a:ln>
            </c:spPr>
          </c:marker>
          <c:dPt>
            <c:idx val="4"/>
            <c:spPr>
              <a:ln w="6350">
                <a:solidFill>
                  <a:srgbClr val="002060"/>
                </a:solidFill>
              </a:ln>
            </c:spPr>
          </c:dPt>
          <c:dPt>
            <c:idx val="10"/>
            <c:spPr>
              <a:ln w="6350">
                <a:solidFill>
                  <a:srgbClr val="002060"/>
                </a:solidFill>
              </a:ln>
            </c:spPr>
          </c:dPt>
          <c:xVal>
            <c:numRef>
              <c:f>'10.22'!$A$2:$A$16</c:f>
              <c:numCache>
                <c:formatCode>"$"#,##0</c:formatCode>
                <c:ptCount val="15"/>
                <c:pt idx="0">
                  <c:v>30000</c:v>
                </c:pt>
                <c:pt idx="1">
                  <c:v>35000</c:v>
                </c:pt>
                <c:pt idx="2">
                  <c:v>40000</c:v>
                </c:pt>
                <c:pt idx="3">
                  <c:v>45000</c:v>
                </c:pt>
                <c:pt idx="4">
                  <c:v>50000</c:v>
                </c:pt>
                <c:pt idx="5">
                  <c:v>55000</c:v>
                </c:pt>
                <c:pt idx="6">
                  <c:v>60000</c:v>
                </c:pt>
                <c:pt idx="7">
                  <c:v>65000</c:v>
                </c:pt>
                <c:pt idx="8">
                  <c:v>70000</c:v>
                </c:pt>
                <c:pt idx="9">
                  <c:v>75000</c:v>
                </c:pt>
                <c:pt idx="10">
                  <c:v>80000</c:v>
                </c:pt>
                <c:pt idx="11">
                  <c:v>85000</c:v>
                </c:pt>
                <c:pt idx="12">
                  <c:v>90000</c:v>
                </c:pt>
                <c:pt idx="13">
                  <c:v>95000</c:v>
                </c:pt>
                <c:pt idx="14">
                  <c:v>100000</c:v>
                </c:pt>
              </c:numCache>
            </c:numRef>
          </c:xVal>
          <c:yVal>
            <c:numRef>
              <c:f>'10.22'!$B$2:$B$16</c:f>
              <c:numCache>
                <c:formatCode>"$"#,##0.0_);\("$"#,##0.0\)</c:formatCode>
                <c:ptCount val="15"/>
                <c:pt idx="0">
                  <c:v>66715.509999999995</c:v>
                </c:pt>
                <c:pt idx="1">
                  <c:v>69277.47</c:v>
                </c:pt>
                <c:pt idx="2">
                  <c:v>71446.789999999994</c:v>
                </c:pt>
                <c:pt idx="3">
                  <c:v>73278.960000000006</c:v>
                </c:pt>
                <c:pt idx="4">
                  <c:v>74817.490000000005</c:v>
                </c:pt>
                <c:pt idx="5">
                  <c:v>76097.27</c:v>
                </c:pt>
                <c:pt idx="6">
                  <c:v>77146.78</c:v>
                </c:pt>
                <c:pt idx="7">
                  <c:v>77989.64</c:v>
                </c:pt>
                <c:pt idx="8">
                  <c:v>78645.679999999993</c:v>
                </c:pt>
                <c:pt idx="9">
                  <c:v>79131.759999999995</c:v>
                </c:pt>
                <c:pt idx="10">
                  <c:v>79462.320000000007</c:v>
                </c:pt>
                <c:pt idx="11">
                  <c:v>79649.899999999994</c:v>
                </c:pt>
                <c:pt idx="12">
                  <c:v>79705.63</c:v>
                </c:pt>
                <c:pt idx="13">
                  <c:v>79705.63</c:v>
                </c:pt>
                <c:pt idx="14">
                  <c:v>79705.63</c:v>
                </c:pt>
              </c:numCache>
            </c:numRef>
          </c:yVal>
          <c:smooth val="1"/>
        </c:ser>
        <c:dLbls>
          <c:dLblPos val="r"/>
        </c:dLbls>
        <c:axId val="94439296"/>
        <c:axId val="94462336"/>
      </c:scatterChart>
      <c:valAx>
        <c:axId val="94439296"/>
        <c:scaling>
          <c:orientation val="minMax"/>
          <c:max val="105000"/>
          <c:min val="25000"/>
        </c:scaling>
        <c:axPos val="b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en-US" sz="1200" b="1" i="0" baseline="0">
                    <a:latin typeface="+mn-lt"/>
                  </a:rPr>
                  <a:t>Budget</a:t>
                </a:r>
              </a:p>
            </c:rich>
          </c:tx>
          <c:layout>
            <c:manualLayout>
              <c:xMode val="edge"/>
              <c:yMode val="edge"/>
              <c:x val="0.5096966441200127"/>
              <c:y val="0.8791664678278851"/>
            </c:manualLayout>
          </c:layout>
        </c:title>
        <c:numFmt formatCode="&quot;$&quot;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62336"/>
        <c:crossesAt val="65000"/>
        <c:crossBetween val="midCat"/>
        <c:majorUnit val="20000"/>
      </c:valAx>
      <c:valAx>
        <c:axId val="94462336"/>
        <c:scaling>
          <c:orientation val="minMax"/>
          <c:max val="85000"/>
          <c:min val="6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en-US" sz="1200" b="1" i="0" baseline="0">
                    <a:latin typeface="+mn-lt"/>
                  </a:rPr>
                  <a:t>Optimal Profit</a:t>
                </a:r>
              </a:p>
            </c:rich>
          </c:tx>
          <c:layout/>
        </c:title>
        <c:numFmt formatCode="&quot;$&quot;#,##0_);\(&quot;$&quot;#,##0\)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39296"/>
        <c:crosses val="autoZero"/>
        <c:crossBetween val="midCat"/>
        <c:majorUnit val="5000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0.16550337635016796"/>
          <c:y val="9.8425196850393748E-2"/>
          <c:w val="0.76834953286793772"/>
          <c:h val="0.64566929133858386"/>
        </c:manualLayout>
      </c:layout>
      <c:scatterChart>
        <c:scatterStyle val="smoothMarker"/>
        <c:ser>
          <c:idx val="0"/>
          <c:order val="0"/>
          <c:spPr>
            <a:ln w="6350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 w="3175">
                <a:solidFill>
                  <a:srgbClr val="002060"/>
                </a:solidFill>
              </a:ln>
            </c:spPr>
          </c:marker>
          <c:xVal>
            <c:numRef>
              <c:f>'10.22'!$A$3:$A$16</c:f>
              <c:numCache>
                <c:formatCode>"$"#,##0</c:formatCode>
                <c:ptCount val="14"/>
                <c:pt idx="0">
                  <c:v>35000</c:v>
                </c:pt>
                <c:pt idx="1">
                  <c:v>40000</c:v>
                </c:pt>
                <c:pt idx="2">
                  <c:v>45000</c:v>
                </c:pt>
                <c:pt idx="3">
                  <c:v>50000</c:v>
                </c:pt>
                <c:pt idx="4">
                  <c:v>55000</c:v>
                </c:pt>
                <c:pt idx="5">
                  <c:v>60000</c:v>
                </c:pt>
                <c:pt idx="6">
                  <c:v>65000</c:v>
                </c:pt>
                <c:pt idx="7">
                  <c:v>70000</c:v>
                </c:pt>
                <c:pt idx="8">
                  <c:v>75000</c:v>
                </c:pt>
                <c:pt idx="9">
                  <c:v>80000</c:v>
                </c:pt>
                <c:pt idx="10">
                  <c:v>85000</c:v>
                </c:pt>
                <c:pt idx="11">
                  <c:v>90000</c:v>
                </c:pt>
                <c:pt idx="12">
                  <c:v>95000</c:v>
                </c:pt>
                <c:pt idx="13">
                  <c:v>100000</c:v>
                </c:pt>
              </c:numCache>
            </c:numRef>
          </c:xVal>
          <c:yVal>
            <c:numRef>
              <c:f>'10.22'!$C$3:$C$16</c:f>
              <c:numCache>
                <c:formatCode>0.000</c:formatCode>
                <c:ptCount val="14"/>
                <c:pt idx="0">
                  <c:v>0.51239111999999998</c:v>
                </c:pt>
                <c:pt idx="1">
                  <c:v>0.43386488000000001</c:v>
                </c:pt>
                <c:pt idx="2">
                  <c:v>0.36643456000000002</c:v>
                </c:pt>
                <c:pt idx="3">
                  <c:v>0.30770592000000002</c:v>
                </c:pt>
                <c:pt idx="4">
                  <c:v>0.25595536000000002</c:v>
                </c:pt>
                <c:pt idx="5">
                  <c:v>0.20990181999999999</c:v>
                </c:pt>
                <c:pt idx="6">
                  <c:v>0.1685719</c:v>
                </c:pt>
                <c:pt idx="7">
                  <c:v>0.13120831999999999</c:v>
                </c:pt>
                <c:pt idx="8">
                  <c:v>9.7215140000000005E-2</c:v>
                </c:pt>
                <c:pt idx="9">
                  <c:v>6.6112379999999998E-2</c:v>
                </c:pt>
                <c:pt idx="10">
                  <c:v>3.7515859999999998E-2</c:v>
                </c:pt>
                <c:pt idx="11">
                  <c:v>1.1145E-2</c:v>
                </c:pt>
                <c:pt idx="12">
                  <c:v>-9.9999999999999995E-7</c:v>
                </c:pt>
                <c:pt idx="13">
                  <c:v>-9.9999999999999995E-7</c:v>
                </c:pt>
              </c:numCache>
            </c:numRef>
          </c:yVal>
          <c:smooth val="1"/>
        </c:ser>
        <c:axId val="94493696"/>
        <c:axId val="94537216"/>
      </c:scatterChart>
      <c:valAx>
        <c:axId val="94493696"/>
        <c:scaling>
          <c:orientation val="minMax"/>
          <c:max val="105000"/>
          <c:min val="25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Budget</a:t>
                </a:r>
              </a:p>
            </c:rich>
          </c:tx>
          <c:layout>
            <c:manualLayout>
              <c:xMode val="edge"/>
              <c:yMode val="edge"/>
              <c:x val="0.49920485837190959"/>
              <c:y val="0.85039370078740162"/>
            </c:manualLayout>
          </c:layout>
        </c:title>
        <c:numFmt formatCode="&quot;$&quot;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537216"/>
        <c:crosses val="autoZero"/>
        <c:crossBetween val="midCat"/>
        <c:majorUnit val="20000"/>
      </c:valAx>
      <c:valAx>
        <c:axId val="9453721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Rate of Change</a:t>
                </a:r>
              </a:p>
            </c:rich>
          </c:tx>
          <c:layout>
            <c:manualLayout>
              <c:xMode val="edge"/>
              <c:yMode val="edge"/>
              <c:x val="3.112843424013767E-2"/>
              <c:y val="0.22047244094488189"/>
            </c:manualLayout>
          </c:layout>
        </c:title>
        <c:numFmt formatCode="\$#,##0.0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493696"/>
        <c:crosses val="autoZero"/>
        <c:crossBetween val="midCat"/>
      </c:valAx>
    </c:plotArea>
    <c:plotVisOnly val="1"/>
    <c:dispBlanksAs val="gap"/>
  </c:chart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spPr>
            <a:ln w="6350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 w="6350">
                <a:solidFill>
                  <a:srgbClr val="002060"/>
                </a:solidFill>
              </a:ln>
            </c:spPr>
          </c:marker>
          <c:xVal>
            <c:numRef>
              <c:f>'10.23'!$A$2:$A$16</c:f>
              <c:numCache>
                <c:formatCode>"$"#,##0</c:formatCode>
                <c:ptCount val="15"/>
                <c:pt idx="0">
                  <c:v>30000</c:v>
                </c:pt>
                <c:pt idx="1">
                  <c:v>35000</c:v>
                </c:pt>
                <c:pt idx="2">
                  <c:v>40000</c:v>
                </c:pt>
                <c:pt idx="3">
                  <c:v>45000</c:v>
                </c:pt>
                <c:pt idx="4">
                  <c:v>50000</c:v>
                </c:pt>
                <c:pt idx="5">
                  <c:v>55000</c:v>
                </c:pt>
                <c:pt idx="6">
                  <c:v>60000</c:v>
                </c:pt>
                <c:pt idx="7">
                  <c:v>65000</c:v>
                </c:pt>
                <c:pt idx="8">
                  <c:v>70000</c:v>
                </c:pt>
                <c:pt idx="9">
                  <c:v>75000</c:v>
                </c:pt>
                <c:pt idx="10">
                  <c:v>80000</c:v>
                </c:pt>
                <c:pt idx="11">
                  <c:v>85000</c:v>
                </c:pt>
                <c:pt idx="12">
                  <c:v>90000</c:v>
                </c:pt>
                <c:pt idx="13">
                  <c:v>95000</c:v>
                </c:pt>
                <c:pt idx="14">
                  <c:v>100000</c:v>
                </c:pt>
              </c:numCache>
            </c:numRef>
          </c:xVal>
          <c:yVal>
            <c:numRef>
              <c:f>'10.23'!$B$2:$B$16</c:f>
              <c:numCache>
                <c:formatCode>"$"#,##0.0_);\("$"#,##0.0\)</c:formatCode>
                <c:ptCount val="15"/>
                <c:pt idx="0">
                  <c:v>66715.509999999995</c:v>
                </c:pt>
                <c:pt idx="1">
                  <c:v>69277.47</c:v>
                </c:pt>
                <c:pt idx="2">
                  <c:v>71446.789999999994</c:v>
                </c:pt>
                <c:pt idx="3">
                  <c:v>73278.960000000006</c:v>
                </c:pt>
                <c:pt idx="4">
                  <c:v>74817.490000000005</c:v>
                </c:pt>
                <c:pt idx="5">
                  <c:v>76097.27</c:v>
                </c:pt>
                <c:pt idx="6">
                  <c:v>77146.78</c:v>
                </c:pt>
                <c:pt idx="7">
                  <c:v>77989.64</c:v>
                </c:pt>
                <c:pt idx="8">
                  <c:v>78645.679999999993</c:v>
                </c:pt>
                <c:pt idx="9">
                  <c:v>79131.759999999995</c:v>
                </c:pt>
                <c:pt idx="10">
                  <c:v>79462.320000000007</c:v>
                </c:pt>
                <c:pt idx="11">
                  <c:v>79649.899999999994</c:v>
                </c:pt>
                <c:pt idx="12">
                  <c:v>79705.63</c:v>
                </c:pt>
                <c:pt idx="13">
                  <c:v>79705.63</c:v>
                </c:pt>
                <c:pt idx="14">
                  <c:v>79705.63</c:v>
                </c:pt>
              </c:numCache>
            </c:numRef>
          </c:yVal>
          <c:smooth val="1"/>
        </c:ser>
        <c:axId val="355324288"/>
        <c:axId val="355950976"/>
      </c:scatterChart>
      <c:valAx>
        <c:axId val="355324288"/>
        <c:scaling>
          <c:orientation val="minMax"/>
          <c:max val="105000"/>
          <c:min val="25000"/>
        </c:scaling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+mn-lt"/>
                  </a:defRPr>
                </a:pPr>
                <a:r>
                  <a:rPr lang="en-US" sz="1100" b="1" i="0" baseline="0">
                    <a:latin typeface="+mn-lt"/>
                  </a:rPr>
                  <a:t>Budget</a:t>
                </a:r>
              </a:p>
            </c:rich>
          </c:tx>
          <c:layout>
            <c:manualLayout>
              <c:xMode val="edge"/>
              <c:yMode val="edge"/>
              <c:x val="0.5096966441200127"/>
              <c:y val="0.8791664678278851"/>
            </c:manualLayout>
          </c:layout>
        </c:title>
        <c:numFmt formatCode="&quot;$&quot;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950976"/>
        <c:crossesAt val="65000"/>
        <c:crossBetween val="midCat"/>
        <c:majorUnit val="20000"/>
      </c:valAx>
      <c:valAx>
        <c:axId val="355950976"/>
        <c:scaling>
          <c:orientation val="minMax"/>
          <c:max val="85000"/>
          <c:min val="6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baseline="0">
                    <a:latin typeface="+mn-lt"/>
                  </a:defRPr>
                </a:pPr>
                <a:r>
                  <a:rPr lang="en-US" sz="1100" b="1" i="0" baseline="0">
                    <a:latin typeface="+mn-lt"/>
                  </a:rPr>
                  <a:t>Optimal Profit</a:t>
                </a:r>
              </a:p>
            </c:rich>
          </c:tx>
          <c:layout/>
        </c:title>
        <c:numFmt formatCode="&quot;$&quot;#,##0_);\(&quot;$&quot;#,##0\)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24288"/>
        <c:crosses val="autoZero"/>
        <c:crossBetween val="midCat"/>
        <c:majorUnit val="5000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0.17811848768059776"/>
          <c:y val="9.8425196850393748E-2"/>
          <c:w val="0.75573441490781101"/>
          <c:h val="0.64566929133858453"/>
        </c:manualLayout>
      </c:layout>
      <c:scatterChart>
        <c:scatterStyle val="smoothMarker"/>
        <c:ser>
          <c:idx val="0"/>
          <c:order val="0"/>
          <c:spPr>
            <a:ln w="6350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 w="3175">
                <a:solidFill>
                  <a:srgbClr val="002060"/>
                </a:solidFill>
              </a:ln>
            </c:spPr>
          </c:marker>
          <c:xVal>
            <c:numRef>
              <c:f>'10.23'!$A$3:$A$16</c:f>
              <c:numCache>
                <c:formatCode>"$"#,##0</c:formatCode>
                <c:ptCount val="14"/>
                <c:pt idx="0">
                  <c:v>35000</c:v>
                </c:pt>
                <c:pt idx="1">
                  <c:v>40000</c:v>
                </c:pt>
                <c:pt idx="2">
                  <c:v>45000</c:v>
                </c:pt>
                <c:pt idx="3">
                  <c:v>50000</c:v>
                </c:pt>
                <c:pt idx="4">
                  <c:v>55000</c:v>
                </c:pt>
                <c:pt idx="5">
                  <c:v>60000</c:v>
                </c:pt>
                <c:pt idx="6">
                  <c:v>65000</c:v>
                </c:pt>
                <c:pt idx="7">
                  <c:v>70000</c:v>
                </c:pt>
                <c:pt idx="8">
                  <c:v>75000</c:v>
                </c:pt>
                <c:pt idx="9">
                  <c:v>80000</c:v>
                </c:pt>
                <c:pt idx="10">
                  <c:v>85000</c:v>
                </c:pt>
                <c:pt idx="11">
                  <c:v>90000</c:v>
                </c:pt>
                <c:pt idx="12">
                  <c:v>95000</c:v>
                </c:pt>
                <c:pt idx="13">
                  <c:v>100000</c:v>
                </c:pt>
              </c:numCache>
            </c:numRef>
          </c:xVal>
          <c:yVal>
            <c:numRef>
              <c:f>'10.23'!$C$3:$C$16</c:f>
              <c:numCache>
                <c:formatCode>0.000</c:formatCode>
                <c:ptCount val="14"/>
                <c:pt idx="0">
                  <c:v>0.51239111999999998</c:v>
                </c:pt>
                <c:pt idx="1">
                  <c:v>0.43386488000000001</c:v>
                </c:pt>
                <c:pt idx="2">
                  <c:v>0.36643456000000002</c:v>
                </c:pt>
                <c:pt idx="3">
                  <c:v>0.30770592000000002</c:v>
                </c:pt>
                <c:pt idx="4">
                  <c:v>0.25595536000000002</c:v>
                </c:pt>
                <c:pt idx="5">
                  <c:v>0.20990181999999999</c:v>
                </c:pt>
                <c:pt idx="6">
                  <c:v>0.1685719</c:v>
                </c:pt>
                <c:pt idx="7">
                  <c:v>0.13120831999999999</c:v>
                </c:pt>
                <c:pt idx="8">
                  <c:v>9.7215140000000005E-2</c:v>
                </c:pt>
                <c:pt idx="9">
                  <c:v>6.6112379999999998E-2</c:v>
                </c:pt>
                <c:pt idx="10">
                  <c:v>3.7515859999999998E-2</c:v>
                </c:pt>
                <c:pt idx="11">
                  <c:v>1.1145E-2</c:v>
                </c:pt>
                <c:pt idx="12">
                  <c:v>-9.9999999999999995E-7</c:v>
                </c:pt>
                <c:pt idx="13">
                  <c:v>-9.9999999999999995E-7</c:v>
                </c:pt>
              </c:numCache>
            </c:numRef>
          </c:yVal>
          <c:smooth val="1"/>
        </c:ser>
        <c:axId val="372277632"/>
        <c:axId val="390198016"/>
      </c:scatterChart>
      <c:valAx>
        <c:axId val="372277632"/>
        <c:scaling>
          <c:orientation val="minMax"/>
          <c:max val="105000"/>
          <c:min val="25000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Budget</a:t>
                </a:r>
              </a:p>
            </c:rich>
          </c:tx>
          <c:layout>
            <c:manualLayout>
              <c:xMode val="edge"/>
              <c:yMode val="edge"/>
              <c:x val="0.49416389356218632"/>
              <c:y val="0.85039370078740151"/>
            </c:manualLayout>
          </c:layout>
        </c:title>
        <c:numFmt formatCode="&quot;$&quot;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0198016"/>
        <c:crosses val="autoZero"/>
        <c:crossBetween val="midCat"/>
        <c:majorUnit val="20000"/>
      </c:valAx>
      <c:valAx>
        <c:axId val="39019801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Rate of Change</a:t>
                </a:r>
              </a:p>
            </c:rich>
          </c:tx>
          <c:layout>
            <c:manualLayout>
              <c:xMode val="edge"/>
              <c:yMode val="edge"/>
              <c:x val="3.1128434240137653E-2"/>
              <c:y val="0.22047244094488189"/>
            </c:manualLayout>
          </c:layout>
        </c:title>
        <c:numFmt formatCode="\$#,##0.0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2277632"/>
        <c:crosses val="autoZero"/>
        <c:crossBetween val="midCat"/>
      </c:valAx>
    </c:plotArea>
    <c:plotVisOnly val="1"/>
    <c:dispBlanksAs val="gap"/>
  </c:chart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/>
      <c:scatterChart>
        <c:scatterStyle val="smoothMarker"/>
        <c:ser>
          <c:idx val="0"/>
          <c:order val="0"/>
          <c:spPr>
            <a:ln w="3175">
              <a:solidFill>
                <a:srgbClr val="00000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 w="3175">
                <a:solidFill>
                  <a:srgbClr val="002060"/>
                </a:solidFill>
              </a:ln>
            </c:spPr>
          </c:marker>
          <c:xVal>
            <c:numRef>
              <c:f>'10.25'!$A$2:$A$13</c:f>
              <c:numCache>
                <c:formatCode>General</c:formatCode>
                <c:ptCount val="12"/>
                <c:pt idx="0">
                  <c:v>6.4999999999999997E-4</c:v>
                </c:pt>
                <c:pt idx="1">
                  <c:v>1.0499999999999999E-3</c:v>
                </c:pt>
                <c:pt idx="2">
                  <c:v>1.4499999999999999E-3</c:v>
                </c:pt>
                <c:pt idx="3">
                  <c:v>1.8499999999999999E-3</c:v>
                </c:pt>
                <c:pt idx="4">
                  <c:v>2.2499999999999998E-3</c:v>
                </c:pt>
                <c:pt idx="5">
                  <c:v>2.6499999999999996E-3</c:v>
                </c:pt>
                <c:pt idx="6">
                  <c:v>3.0499999999999998E-3</c:v>
                </c:pt>
                <c:pt idx="7">
                  <c:v>3.4499999999999999E-3</c:v>
                </c:pt>
                <c:pt idx="8">
                  <c:v>3.8500000000000001E-3</c:v>
                </c:pt>
                <c:pt idx="9">
                  <c:v>4.2500000000000003E-3</c:v>
                </c:pt>
                <c:pt idx="10">
                  <c:v>4.6500000000000005E-3</c:v>
                </c:pt>
                <c:pt idx="11">
                  <c:v>5.0500000000000007E-3</c:v>
                </c:pt>
              </c:numCache>
            </c:numRef>
          </c:xVal>
          <c:yVal>
            <c:numRef>
              <c:f>'10.25'!$B$2:$B$13</c:f>
              <c:numCache>
                <c:formatCode>0.0000</c:formatCode>
                <c:ptCount val="12"/>
                <c:pt idx="0">
                  <c:v>1.0408860452318244E-2</c:v>
                </c:pt>
                <c:pt idx="1">
                  <c:v>1.4151316741173148E-2</c:v>
                </c:pt>
                <c:pt idx="2">
                  <c:v>1.5956033026258736E-2</c:v>
                </c:pt>
                <c:pt idx="3">
                  <c:v>1.7343705782744249E-2</c:v>
                </c:pt>
                <c:pt idx="4">
                  <c:v>1.8380071606134616E-2</c:v>
                </c:pt>
                <c:pt idx="5">
                  <c:v>1.9172421980707798E-2</c:v>
                </c:pt>
                <c:pt idx="6">
                  <c:v>1.9798590281191145E-2</c:v>
                </c:pt>
                <c:pt idx="7">
                  <c:v>2.0331617535853087E-2</c:v>
                </c:pt>
                <c:pt idx="8">
                  <c:v>2.0803354941241053E-2</c:v>
                </c:pt>
                <c:pt idx="9">
                  <c:v>2.1231608698699257E-2</c:v>
                </c:pt>
                <c:pt idx="10">
                  <c:v>2.1626020438580702E-2</c:v>
                </c:pt>
                <c:pt idx="11">
                  <c:v>2.1993848308496156E-2</c:v>
                </c:pt>
              </c:numCache>
            </c:numRef>
          </c:yVal>
          <c:smooth val="1"/>
        </c:ser>
        <c:axId val="397891456"/>
        <c:axId val="397889920"/>
      </c:scatterChart>
      <c:valAx>
        <c:axId val="39789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Risk</a:t>
                </a:r>
              </a:p>
            </c:rich>
          </c:tx>
          <c:layout/>
        </c:title>
        <c:numFmt formatCode="General" sourceLinked="1"/>
        <c:tickLblPos val="nextTo"/>
        <c:crossAx val="397889920"/>
        <c:crosses val="autoZero"/>
        <c:crossBetween val="midCat"/>
      </c:valAx>
      <c:valAx>
        <c:axId val="397889920"/>
        <c:scaling>
          <c:orientation val="minMax"/>
          <c:min val="5.000000000000001E-3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Return</a:t>
                </a:r>
              </a:p>
            </c:rich>
          </c:tx>
          <c:layout/>
        </c:title>
        <c:numFmt formatCode="0.000" sourceLinked="0"/>
        <c:tickLblPos val="nextTo"/>
        <c:crossAx val="39789145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'10.25'!$B$15</c:f>
              <c:strCache>
                <c:ptCount val="1"/>
                <c:pt idx="0">
                  <c:v>Risk</c:v>
                </c:pt>
              </c:strCache>
            </c:strRef>
          </c:tx>
          <c:spPr>
            <a:ln w="3175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</c:spPr>
          </c:marker>
          <c:xVal>
            <c:numRef>
              <c:f>'10.25'!$A$16:$A$28</c:f>
              <c:numCache>
                <c:formatCode>0.000</c:formatCode>
                <c:ptCount val="13"/>
                <c:pt idx="0">
                  <c:v>9.9999999999999985E-3</c:v>
                </c:pt>
                <c:pt idx="1">
                  <c:v>1.0999999999999998E-2</c:v>
                </c:pt>
                <c:pt idx="2">
                  <c:v>1.1999999999999997E-2</c:v>
                </c:pt>
                <c:pt idx="3">
                  <c:v>1.2999999999999996E-2</c:v>
                </c:pt>
                <c:pt idx="4">
                  <c:v>1.3999999999999995E-2</c:v>
                </c:pt>
                <c:pt idx="5">
                  <c:v>1.4999999999999994E-2</c:v>
                </c:pt>
                <c:pt idx="6">
                  <c:v>1.5999999999999993E-2</c:v>
                </c:pt>
                <c:pt idx="7">
                  <c:v>1.6999999999999994E-2</c:v>
                </c:pt>
                <c:pt idx="8">
                  <c:v>1.7999999999999995E-2</c:v>
                </c:pt>
                <c:pt idx="9">
                  <c:v>1.8999999999999996E-2</c:v>
                </c:pt>
                <c:pt idx="10">
                  <c:v>1.9999999999999997E-2</c:v>
                </c:pt>
                <c:pt idx="11">
                  <c:v>2.0999999999999998E-2</c:v>
                </c:pt>
                <c:pt idx="12">
                  <c:v>2.1999999999999999E-2</c:v>
                </c:pt>
              </c:numCache>
            </c:numRef>
          </c:xVal>
          <c:yVal>
            <c:numRef>
              <c:f>'10.25'!$B$16:$B$28</c:f>
              <c:numCache>
                <c:formatCode>0.00000</c:formatCode>
                <c:ptCount val="13"/>
                <c:pt idx="0">
                  <c:v>6.4170184069642789E-4</c:v>
                </c:pt>
                <c:pt idx="1">
                  <c:v>6.7464257032111058E-4</c:v>
                </c:pt>
                <c:pt idx="2">
                  <c:v>7.4924610194887541E-4</c:v>
                </c:pt>
                <c:pt idx="3">
                  <c:v>8.6522611576872173E-4</c:v>
                </c:pt>
                <c:pt idx="4">
                  <c:v>1.0225826117806506E-3</c:v>
                </c:pt>
                <c:pt idx="5">
                  <c:v>1.2213155899846615E-3</c:v>
                </c:pt>
                <c:pt idx="6">
                  <c:v>1.4614250503807542E-3</c:v>
                </c:pt>
                <c:pt idx="7">
                  <c:v>1.7429109929689279E-3</c:v>
                </c:pt>
                <c:pt idx="8">
                  <c:v>2.0891103214038262E-3</c:v>
                </c:pt>
                <c:pt idx="9">
                  <c:v>2.5531273709883144E-3</c:v>
                </c:pt>
                <c:pt idx="10">
                  <c:v>3.1946260936570755E-3</c:v>
                </c:pt>
                <c:pt idx="11">
                  <c:v>4.0291674680372255E-3</c:v>
                </c:pt>
                <c:pt idx="12">
                  <c:v>5.0567514941287734E-3</c:v>
                </c:pt>
              </c:numCache>
            </c:numRef>
          </c:yVal>
          <c:smooth val="1"/>
        </c:ser>
        <c:axId val="243321088"/>
        <c:axId val="243318144"/>
      </c:scatterChart>
      <c:valAx>
        <c:axId val="243321088"/>
        <c:scaling>
          <c:orientation val="minMax"/>
          <c:min val="5.000000000000001E-3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Return</a:t>
                </a:r>
              </a:p>
            </c:rich>
          </c:tx>
          <c:layout/>
        </c:title>
        <c:numFmt formatCode="0.000" sourceLinked="1"/>
        <c:tickLblPos val="nextTo"/>
        <c:crossAx val="243318144"/>
        <c:crosses val="autoZero"/>
        <c:crossBetween val="midCat"/>
      </c:valAx>
      <c:valAx>
        <c:axId val="2433181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Risk</a:t>
                </a:r>
              </a:p>
            </c:rich>
          </c:tx>
          <c:layout/>
        </c:title>
        <c:numFmt formatCode="0.000" sourceLinked="0"/>
        <c:tickLblPos val="nextTo"/>
        <c:spPr>
          <a:ln w="3175">
            <a:solidFill>
              <a:srgbClr val="002060"/>
            </a:solidFill>
          </a:ln>
        </c:spPr>
        <c:crossAx val="24332108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121920</xdr:rowOff>
    </xdr:from>
    <xdr:to>
      <xdr:col>9</xdr:col>
      <xdr:colOff>30480</xdr:colOff>
      <xdr:row>28</xdr:row>
      <xdr:rowOff>106680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16480"/>
          <a:ext cx="5455920" cy="31851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133350</xdr:rowOff>
    </xdr:from>
    <xdr:to>
      <xdr:col>9</xdr:col>
      <xdr:colOff>257175</xdr:colOff>
      <xdr:row>18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9</xdr:col>
      <xdr:colOff>438150</xdr:colOff>
      <xdr:row>23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104775</xdr:rowOff>
    </xdr:from>
    <xdr:to>
      <xdr:col>9</xdr:col>
      <xdr:colOff>9525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9</xdr:col>
      <xdr:colOff>0</xdr:colOff>
      <xdr:row>49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753534</xdr:colOff>
      <xdr:row>19</xdr:row>
      <xdr:rowOff>62442</xdr:rowOff>
    </xdr:from>
    <xdr:to>
      <xdr:col>9</xdr:col>
      <xdr:colOff>1059</xdr:colOff>
      <xdr:row>34</xdr:row>
      <xdr:rowOff>62442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9</xdr:col>
      <xdr:colOff>0</xdr:colOff>
      <xdr:row>49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0</xdr:row>
      <xdr:rowOff>83820</xdr:rowOff>
    </xdr:from>
    <xdr:to>
      <xdr:col>9</xdr:col>
      <xdr:colOff>601980</xdr:colOff>
      <xdr:row>12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91440</xdr:colOff>
      <xdr:row>14</xdr:row>
      <xdr:rowOff>7620</xdr:rowOff>
    </xdr:from>
    <xdr:to>
      <xdr:col>9</xdr:col>
      <xdr:colOff>601980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10.21-10.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21"/>
      <sheetName val="10.22"/>
      <sheetName val="10.23"/>
      <sheetName val="10.24"/>
      <sheetName val="10.25"/>
      <sheetName val="SolverTableSheet"/>
    </sheetNames>
    <sheetDataSet>
      <sheetData sheetId="0"/>
      <sheetData sheetId="1"/>
      <sheetData sheetId="2"/>
      <sheetData sheetId="3"/>
      <sheetData sheetId="4">
        <row r="2">
          <cell r="A2">
            <v>1.4000000000000002E-3</v>
          </cell>
          <cell r="B2">
            <v>1.5762198667556616E-2</v>
          </cell>
        </row>
        <row r="3">
          <cell r="A3">
            <v>1.6000000000000003E-3</v>
          </cell>
          <cell r="B3">
            <v>1.6514202662592032E-2</v>
          </cell>
        </row>
        <row r="4">
          <cell r="A4">
            <v>1.8000000000000004E-3</v>
          </cell>
          <cell r="B4">
            <v>1.7189676851605017E-2</v>
          </cell>
        </row>
        <row r="5">
          <cell r="A5">
            <v>2.0000000000000005E-3</v>
          </cell>
          <cell r="B5">
            <v>1.7773257358880936E-2</v>
          </cell>
        </row>
        <row r="6">
          <cell r="A6">
            <v>2.2000000000000006E-3</v>
          </cell>
          <cell r="B6">
            <v>1.826838134008989E-2</v>
          </cell>
        </row>
        <row r="7">
          <cell r="A7">
            <v>2.4000000000000007E-3</v>
          </cell>
          <cell r="B7">
            <v>1.8705485217498312E-2</v>
          </cell>
        </row>
        <row r="8">
          <cell r="A8">
            <v>2.6000000000000007E-3</v>
          </cell>
          <cell r="B8">
            <v>1.908651327880781E-2</v>
          </cell>
        </row>
        <row r="9">
          <cell r="A9">
            <v>2.8000000000000008E-3</v>
          </cell>
          <cell r="B9">
            <v>1.9423099724190776E-2</v>
          </cell>
        </row>
        <row r="10">
          <cell r="A10">
            <v>3.0000000000000009E-3</v>
          </cell>
          <cell r="B10">
            <v>1.9727952776952197E-2</v>
          </cell>
        </row>
        <row r="11">
          <cell r="A11">
            <v>3.200000000000001E-3</v>
          </cell>
          <cell r="B11">
            <v>2.000861864302355E-2</v>
          </cell>
        </row>
        <row r="12">
          <cell r="A12">
            <v>3.4000000000000011E-3</v>
          </cell>
          <cell r="B12">
            <v>2.0270084304378575E-2</v>
          </cell>
        </row>
        <row r="13">
          <cell r="A13">
            <v>3.6000000000000012E-3</v>
          </cell>
          <cell r="B13">
            <v>2.0515803255550934E-2</v>
          </cell>
        </row>
        <row r="14">
          <cell r="A14">
            <v>3.8000000000000013E-3</v>
          </cell>
          <cell r="B14">
            <v>2.0748361713199184E-2</v>
          </cell>
        </row>
        <row r="15">
          <cell r="A15">
            <v>4.000000000000001E-3</v>
          </cell>
          <cell r="B15">
            <v>2.0969644937916337E-2</v>
          </cell>
        </row>
        <row r="16">
          <cell r="A16">
            <v>4.2000000000000006E-3</v>
          </cell>
          <cell r="B16">
            <v>2.118114925194186E-2</v>
          </cell>
        </row>
        <row r="17">
          <cell r="A17">
            <v>4.4000000000000003E-3</v>
          </cell>
          <cell r="B17">
            <v>2.1384041419854626E-2</v>
          </cell>
        </row>
        <row r="18">
          <cell r="A18">
            <v>4.5999999999999999E-3</v>
          </cell>
          <cell r="B18">
            <v>2.1579329801177608E-2</v>
          </cell>
        </row>
        <row r="21">
          <cell r="A21">
            <v>8.0000000000000002E-3</v>
          </cell>
          <cell r="B21">
            <v>6.4130633869799599E-4</v>
          </cell>
        </row>
        <row r="22">
          <cell r="A22">
            <v>9.0000000000000011E-3</v>
          </cell>
          <cell r="B22">
            <v>6.4130633869799599E-4</v>
          </cell>
        </row>
        <row r="23">
          <cell r="A23">
            <v>0.01</v>
          </cell>
          <cell r="B23">
            <v>6.417018405987738E-4</v>
          </cell>
        </row>
        <row r="24">
          <cell r="A24">
            <v>1.1000000000000003E-2</v>
          </cell>
          <cell r="B24">
            <v>6.7464256997185209E-4</v>
          </cell>
        </row>
        <row r="25">
          <cell r="A25">
            <v>1.2000000000000004E-2</v>
          </cell>
          <cell r="B25">
            <v>7.4924610088182727E-4</v>
          </cell>
        </row>
        <row r="26">
          <cell r="A26">
            <v>1.3000000000000005E-2</v>
          </cell>
          <cell r="B26">
            <v>8.6522611805438579E-4</v>
          </cell>
        </row>
        <row r="27">
          <cell r="A27">
            <v>1.4000000000000005E-2</v>
          </cell>
          <cell r="B27">
            <v>1.0225826151863853E-3</v>
          </cell>
        </row>
        <row r="28">
          <cell r="A28">
            <v>1.4999999999999999E-2</v>
          </cell>
          <cell r="B28">
            <v>1.2213155817769328E-3</v>
          </cell>
        </row>
        <row r="29">
          <cell r="A29">
            <v>1.6000000000000007E-2</v>
          </cell>
          <cell r="B29">
            <v>1.4614250456104717E-3</v>
          </cell>
        </row>
        <row r="30">
          <cell r="A30">
            <v>1.7000000000000008E-2</v>
          </cell>
          <cell r="B30">
            <v>1.7429109821123731E-3</v>
          </cell>
        </row>
        <row r="31">
          <cell r="A31">
            <v>1.8000000000000009E-2</v>
          </cell>
          <cell r="B31">
            <v>2.0891103139663546E-3</v>
          </cell>
        </row>
        <row r="32">
          <cell r="A32">
            <v>1.900000000000001E-2</v>
          </cell>
          <cell r="B32">
            <v>2.5531273578017705E-3</v>
          </cell>
        </row>
        <row r="33">
          <cell r="A33">
            <v>0.02</v>
          </cell>
          <cell r="B33">
            <v>3.1946260599992411E-3</v>
          </cell>
        </row>
        <row r="34">
          <cell r="A34">
            <v>2.1000000000000012E-2</v>
          </cell>
          <cell r="B34">
            <v>4.0291674142392915E-3</v>
          </cell>
        </row>
        <row r="35">
          <cell r="A35">
            <v>2.2000000000000013E-2</v>
          </cell>
          <cell r="B35">
            <v>5.0567514894543485E-3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xmlns:mc="http://schemas.openxmlformats.org/markup-compatibility/2006" val="808080" mc:Ignorable="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xmlns:mc="http://schemas.openxmlformats.org/markup-compatibility/2006" val="808080" mc:Ignorable="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38"/>
  <sheetViews>
    <sheetView tabSelected="1" workbookViewId="0">
      <selection activeCell="C21" sqref="C21"/>
    </sheetView>
  </sheetViews>
  <sheetFormatPr defaultColWidth="8.88671875" defaultRowHeight="13.2"/>
  <cols>
    <col min="1" max="1" width="15" style="55" customWidth="1"/>
    <col min="2" max="2" width="14" style="55" customWidth="1"/>
    <col min="3" max="3" width="9.6640625" style="55" customWidth="1"/>
    <col min="4" max="7" width="10.44140625" style="55" customWidth="1"/>
    <col min="8" max="8" width="9.6640625" style="55" customWidth="1"/>
    <col min="9" max="9" width="3.44140625" style="55" customWidth="1"/>
    <col min="10" max="10" width="14.44140625" style="55" customWidth="1"/>
    <col min="11" max="16384" width="8.88671875" style="55"/>
  </cols>
  <sheetData>
    <row r="1" spans="1:10" ht="15.6">
      <c r="A1" s="54" t="s">
        <v>65</v>
      </c>
      <c r="B1"/>
      <c r="C1"/>
    </row>
    <row r="2" spans="1:10">
      <c r="A2" s="56" t="s">
        <v>66</v>
      </c>
      <c r="B2" s="5"/>
      <c r="C2" s="5"/>
      <c r="D2" s="5"/>
      <c r="E2" s="5"/>
      <c r="F2" s="5"/>
      <c r="G2" s="5"/>
      <c r="H2" s="5"/>
    </row>
    <row r="3" spans="1:10">
      <c r="A3" s="57">
        <v>40179</v>
      </c>
      <c r="B3" s="5"/>
      <c r="C3" s="5"/>
      <c r="D3" s="5"/>
      <c r="E3" s="5"/>
      <c r="F3" s="5"/>
      <c r="G3" s="5"/>
      <c r="H3" s="5"/>
    </row>
    <row r="4" spans="1:10">
      <c r="A4" s="5"/>
      <c r="B4" s="5"/>
      <c r="C4" s="5"/>
      <c r="D4" s="5"/>
      <c r="E4" s="5"/>
      <c r="F4" s="5"/>
      <c r="G4" s="5"/>
      <c r="H4" s="5"/>
    </row>
    <row r="5" spans="1:10">
      <c r="A5" s="5" t="s">
        <v>67</v>
      </c>
      <c r="B5" s="5"/>
      <c r="C5" s="5"/>
      <c r="D5" s="5"/>
      <c r="E5" s="5"/>
      <c r="F5" s="5"/>
      <c r="G5" s="5"/>
      <c r="H5" s="5"/>
    </row>
    <row r="6" spans="1:10">
      <c r="A6" s="5"/>
      <c r="B6" s="58"/>
      <c r="C6" s="59"/>
      <c r="D6" s="60" t="s">
        <v>68</v>
      </c>
      <c r="E6" s="60" t="s">
        <v>69</v>
      </c>
      <c r="F6" s="60" t="s">
        <v>70</v>
      </c>
      <c r="G6" s="61" t="s">
        <v>71</v>
      </c>
      <c r="H6" s="5"/>
      <c r="J6" s="5" t="s">
        <v>72</v>
      </c>
    </row>
    <row r="7" spans="1:10">
      <c r="A7" s="5"/>
      <c r="B7" s="62" t="s">
        <v>73</v>
      </c>
      <c r="C7" s="63">
        <v>40</v>
      </c>
      <c r="D7" s="64"/>
      <c r="E7" s="64"/>
      <c r="F7" s="64"/>
      <c r="G7" s="65"/>
      <c r="H7" s="5"/>
      <c r="J7" t="s">
        <v>74</v>
      </c>
    </row>
    <row r="8" spans="1:10">
      <c r="A8" s="5"/>
      <c r="B8" s="62" t="s">
        <v>75</v>
      </c>
      <c r="C8" s="66">
        <v>25</v>
      </c>
      <c r="D8" s="64"/>
      <c r="E8" s="64"/>
      <c r="F8" s="64"/>
      <c r="G8" s="65"/>
      <c r="H8" s="5"/>
      <c r="J8" t="s">
        <v>76</v>
      </c>
    </row>
    <row r="9" spans="1:10">
      <c r="A9" s="5"/>
      <c r="B9" s="62" t="s">
        <v>77</v>
      </c>
      <c r="C9" s="64"/>
      <c r="D9" s="64">
        <v>0.9</v>
      </c>
      <c r="E9" s="64">
        <v>1.1000000000000001</v>
      </c>
      <c r="F9" s="64">
        <v>0.8</v>
      </c>
      <c r="G9" s="65">
        <v>1.2</v>
      </c>
      <c r="H9" s="5"/>
      <c r="J9" t="s">
        <v>78</v>
      </c>
    </row>
    <row r="10" spans="1:10">
      <c r="A10" s="5"/>
      <c r="B10" s="62" t="s">
        <v>79</v>
      </c>
      <c r="C10" s="64">
        <v>0.15</v>
      </c>
      <c r="D10" s="64"/>
      <c r="E10" s="64"/>
      <c r="F10" s="64"/>
      <c r="G10" s="65"/>
      <c r="H10" s="5"/>
      <c r="J10" t="s">
        <v>76</v>
      </c>
    </row>
    <row r="11" spans="1:10">
      <c r="A11" s="5"/>
      <c r="B11" s="62" t="s">
        <v>80</v>
      </c>
      <c r="C11" s="67"/>
      <c r="D11" s="64"/>
      <c r="E11" s="64"/>
      <c r="F11" s="64"/>
      <c r="G11" s="65"/>
      <c r="H11" s="5"/>
      <c r="J11"/>
    </row>
    <row r="12" spans="1:10">
      <c r="A12" s="5"/>
      <c r="B12" s="62"/>
      <c r="C12" s="64">
        <v>35</v>
      </c>
      <c r="D12" s="64"/>
      <c r="E12" s="64"/>
      <c r="F12" s="64"/>
      <c r="G12" s="65"/>
      <c r="H12" s="5"/>
      <c r="J12" t="s">
        <v>81</v>
      </c>
    </row>
    <row r="13" spans="1:10">
      <c r="A13" s="5"/>
      <c r="B13" s="62"/>
      <c r="C13" s="64">
        <v>3000</v>
      </c>
      <c r="D13" s="64"/>
      <c r="E13" s="64"/>
      <c r="F13" s="64"/>
      <c r="G13" s="65"/>
      <c r="H13" s="5"/>
      <c r="J13"/>
    </row>
    <row r="14" spans="1:10">
      <c r="A14" s="5"/>
      <c r="B14" s="62" t="s">
        <v>82</v>
      </c>
      <c r="C14" s="64"/>
      <c r="D14" s="64">
        <v>8000</v>
      </c>
      <c r="E14" s="64">
        <v>8000</v>
      </c>
      <c r="F14" s="64">
        <v>9000</v>
      </c>
      <c r="G14" s="65">
        <v>9000</v>
      </c>
      <c r="H14" s="5"/>
      <c r="J14" t="s">
        <v>81</v>
      </c>
    </row>
    <row r="15" spans="1:10">
      <c r="A15" s="5"/>
      <c r="B15" s="68" t="s">
        <v>83</v>
      </c>
      <c r="C15" s="69">
        <v>40000</v>
      </c>
      <c r="D15" s="70"/>
      <c r="E15" s="70"/>
      <c r="F15" s="70"/>
      <c r="G15" s="71"/>
      <c r="H15" s="5"/>
      <c r="J15" t="s">
        <v>84</v>
      </c>
    </row>
    <row r="16" spans="1:10">
      <c r="A16" s="5"/>
      <c r="B16" s="5"/>
      <c r="C16" s="5"/>
      <c r="D16" s="5"/>
      <c r="E16" s="5"/>
      <c r="F16" s="5"/>
      <c r="G16" s="5"/>
      <c r="H16" s="5"/>
    </row>
    <row r="17" spans="1:10">
      <c r="A17" s="5" t="s">
        <v>85</v>
      </c>
      <c r="B17" s="5"/>
      <c r="C17" s="5"/>
      <c r="D17" s="5"/>
      <c r="E17" s="5"/>
      <c r="F17" s="5"/>
      <c r="G17" s="5"/>
      <c r="H17" s="72" t="s">
        <v>86</v>
      </c>
    </row>
    <row r="18" spans="1:10">
      <c r="A18" s="5"/>
      <c r="B18" s="73" t="s">
        <v>87</v>
      </c>
      <c r="C18" s="74"/>
      <c r="D18" s="75">
        <v>10000</v>
      </c>
      <c r="E18" s="76">
        <v>10000</v>
      </c>
      <c r="F18" s="76">
        <v>10000</v>
      </c>
      <c r="G18" s="77">
        <v>10000</v>
      </c>
      <c r="H18" s="78">
        <f>SUM(D18:G18)</f>
        <v>40000</v>
      </c>
      <c r="J18" s="55" t="s">
        <v>88</v>
      </c>
    </row>
    <row r="19" spans="1:10">
      <c r="A19" s="5"/>
      <c r="B19" s="79" t="s">
        <v>14</v>
      </c>
      <c r="C19" s="5"/>
      <c r="D19" s="5" t="s">
        <v>14</v>
      </c>
      <c r="E19" s="5"/>
      <c r="F19" s="5" t="s">
        <v>14</v>
      </c>
      <c r="G19" s="5"/>
      <c r="H19" s="5"/>
    </row>
    <row r="20" spans="1:10">
      <c r="A20" s="5" t="s">
        <v>89</v>
      </c>
      <c r="B20" s="5"/>
      <c r="C20" s="5"/>
      <c r="D20" s="5" t="s">
        <v>14</v>
      </c>
      <c r="E20" s="5"/>
      <c r="F20" s="5"/>
      <c r="G20" s="5"/>
      <c r="H20" s="5" t="s">
        <v>14</v>
      </c>
    </row>
    <row r="21" spans="1:10">
      <c r="A21" s="5"/>
      <c r="B21" s="73" t="s">
        <v>90</v>
      </c>
      <c r="C21" s="80">
        <f>H37</f>
        <v>69662.103562491364</v>
      </c>
      <c r="D21" s="5"/>
      <c r="E21" s="73" t="s">
        <v>91</v>
      </c>
      <c r="F21" s="81">
        <v>69662.103562491364</v>
      </c>
      <c r="G21" s="5"/>
      <c r="H21" s="5" t="s">
        <v>14</v>
      </c>
    </row>
    <row r="22" spans="1:10">
      <c r="A22" s="5"/>
      <c r="B22" s="5"/>
      <c r="C22" s="78"/>
      <c r="D22" s="82"/>
      <c r="E22" s="5"/>
      <c r="F22" s="5"/>
      <c r="G22" s="5"/>
      <c r="H22" s="5"/>
    </row>
    <row r="23" spans="1:10">
      <c r="A23" s="5" t="s">
        <v>92</v>
      </c>
      <c r="B23" s="5"/>
      <c r="C23" s="5"/>
      <c r="H23" s="5"/>
    </row>
    <row r="24" spans="1:10">
      <c r="A24" s="5"/>
      <c r="B24" s="58" t="s">
        <v>93</v>
      </c>
      <c r="C24" s="59"/>
      <c r="D24" s="60" t="s">
        <v>68</v>
      </c>
      <c r="E24" s="60" t="s">
        <v>69</v>
      </c>
      <c r="F24" s="60" t="s">
        <v>70</v>
      </c>
      <c r="G24" s="60" t="s">
        <v>71</v>
      </c>
      <c r="H24" s="61" t="s">
        <v>86</v>
      </c>
    </row>
    <row r="25" spans="1:10">
      <c r="A25" s="5"/>
      <c r="B25" s="62" t="s">
        <v>77</v>
      </c>
      <c r="C25" s="64"/>
      <c r="D25" s="83">
        <f>D9</f>
        <v>0.9</v>
      </c>
      <c r="E25" s="83">
        <f>E9</f>
        <v>1.1000000000000001</v>
      </c>
      <c r="F25" s="83">
        <f>F9</f>
        <v>0.8</v>
      </c>
      <c r="G25" s="83">
        <f>G9</f>
        <v>1.2</v>
      </c>
      <c r="H25" s="84"/>
    </row>
    <row r="26" spans="1:10">
      <c r="A26" s="5"/>
      <c r="B26" s="62"/>
      <c r="C26" s="64"/>
      <c r="D26" s="67"/>
      <c r="E26" s="67"/>
      <c r="F26" s="67"/>
      <c r="G26" s="67"/>
      <c r="H26" s="84"/>
    </row>
    <row r="27" spans="1:10">
      <c r="A27" s="5"/>
      <c r="B27" s="62" t="s">
        <v>94</v>
      </c>
      <c r="C27" s="64"/>
      <c r="D27" s="85">
        <f>$C$12*D25*($C$13+D18)^0.5</f>
        <v>3591.5525890622844</v>
      </c>
      <c r="E27" s="85">
        <f>$C$12*E25*($C$13+E18)^0.5</f>
        <v>4389.6753866316812</v>
      </c>
      <c r="F27" s="85">
        <f>$C$12*F25*($C$13+F18)^0.5</f>
        <v>3192.4911902775862</v>
      </c>
      <c r="G27" s="85">
        <f>$C$12*G25*($C$13+G18)^0.5</f>
        <v>4788.7367854163795</v>
      </c>
      <c r="H27" s="86">
        <f>SUM(D27:G27)</f>
        <v>15962.455951387932</v>
      </c>
      <c r="J27" s="55" t="s">
        <v>95</v>
      </c>
    </row>
    <row r="28" spans="1:10">
      <c r="A28" s="5"/>
      <c r="B28" s="62" t="s">
        <v>2</v>
      </c>
      <c r="C28" s="64"/>
      <c r="D28" s="85">
        <f>$C$7*D27</f>
        <v>143662.10356249136</v>
      </c>
      <c r="E28" s="85">
        <f>$C$7*E27</f>
        <v>175587.01546526724</v>
      </c>
      <c r="F28" s="85">
        <f>$C$7*F27</f>
        <v>127699.64761110344</v>
      </c>
      <c r="G28" s="85">
        <f>$C$7*G27</f>
        <v>191549.47141665517</v>
      </c>
      <c r="H28" s="86">
        <f>SUM(D28:G28)</f>
        <v>638498.2380555172</v>
      </c>
      <c r="J28" s="55" t="s">
        <v>96</v>
      </c>
    </row>
    <row r="29" spans="1:10">
      <c r="A29" s="5"/>
      <c r="B29" s="62" t="s">
        <v>97</v>
      </c>
      <c r="C29" s="64"/>
      <c r="D29" s="85">
        <f>$C$8*D27</f>
        <v>89788.814726557102</v>
      </c>
      <c r="E29" s="85">
        <f>$C$8*E27</f>
        <v>109741.88466579204</v>
      </c>
      <c r="F29" s="85">
        <f>$C$8*F27</f>
        <v>79812.27975693965</v>
      </c>
      <c r="G29" s="85">
        <f>$C$8*G27</f>
        <v>119718.41963540949</v>
      </c>
      <c r="H29" s="86">
        <f>SUM(D29:G29)</f>
        <v>399061.39878469828</v>
      </c>
      <c r="J29" s="55" t="s">
        <v>98</v>
      </c>
    </row>
    <row r="30" spans="1:10">
      <c r="A30" s="5"/>
      <c r="B30" s="62" t="s">
        <v>99</v>
      </c>
      <c r="C30" s="64"/>
      <c r="D30" s="85">
        <f>D28-D29</f>
        <v>53873.288835934261</v>
      </c>
      <c r="E30" s="85">
        <f>E28-E29</f>
        <v>65845.130799475199</v>
      </c>
      <c r="F30" s="85">
        <f>F28-F29</f>
        <v>47887.367854163793</v>
      </c>
      <c r="G30" s="85">
        <f>G28-G29</f>
        <v>71831.051781245682</v>
      </c>
      <c r="H30" s="86">
        <f>SUM(D30:G30)</f>
        <v>239436.83927081892</v>
      </c>
      <c r="J30" s="55" t="s">
        <v>100</v>
      </c>
    </row>
    <row r="31" spans="1:10">
      <c r="A31" s="5"/>
      <c r="B31" s="62"/>
      <c r="C31" s="64"/>
      <c r="D31" s="85"/>
      <c r="E31" s="85"/>
      <c r="F31" s="85"/>
      <c r="G31" s="85"/>
      <c r="H31" s="86"/>
    </row>
    <row r="32" spans="1:10">
      <c r="A32" s="5"/>
      <c r="B32" s="62" t="s">
        <v>82</v>
      </c>
      <c r="C32" s="64"/>
      <c r="D32" s="85">
        <f>D14</f>
        <v>8000</v>
      </c>
      <c r="E32" s="85">
        <f>E14</f>
        <v>8000</v>
      </c>
      <c r="F32" s="85">
        <f>F14</f>
        <v>9000</v>
      </c>
      <c r="G32" s="85">
        <f>G14</f>
        <v>9000</v>
      </c>
      <c r="H32" s="86">
        <f>SUM(D32:G32)</f>
        <v>34000</v>
      </c>
      <c r="J32" s="55" t="s">
        <v>101</v>
      </c>
    </row>
    <row r="33" spans="1:10">
      <c r="A33" s="5"/>
      <c r="B33" s="62" t="s">
        <v>102</v>
      </c>
      <c r="C33" s="64"/>
      <c r="D33" s="85">
        <f>D18</f>
        <v>10000</v>
      </c>
      <c r="E33" s="85">
        <f>E18</f>
        <v>10000</v>
      </c>
      <c r="F33" s="85">
        <f>F18</f>
        <v>10000</v>
      </c>
      <c r="G33" s="85">
        <f>G18</f>
        <v>10000</v>
      </c>
      <c r="H33" s="86">
        <f>SUM(D33:G33)</f>
        <v>40000</v>
      </c>
      <c r="J33" s="55" t="s">
        <v>103</v>
      </c>
    </row>
    <row r="34" spans="1:10">
      <c r="A34" s="5"/>
      <c r="B34" s="62" t="s">
        <v>104</v>
      </c>
      <c r="C34" s="64"/>
      <c r="D34" s="85">
        <f>$C$10*D28</f>
        <v>21549.315534373705</v>
      </c>
      <c r="E34" s="85">
        <f>$C$10*E28</f>
        <v>26338.052319790084</v>
      </c>
      <c r="F34" s="85">
        <f>$C$10*F28</f>
        <v>19154.947141665514</v>
      </c>
      <c r="G34" s="85">
        <f>$C$10*G28</f>
        <v>28732.420712498275</v>
      </c>
      <c r="H34" s="86">
        <f>SUM(D34:G34)</f>
        <v>95774.735708327586</v>
      </c>
      <c r="J34" s="55" t="s">
        <v>105</v>
      </c>
    </row>
    <row r="35" spans="1:10">
      <c r="A35" s="5"/>
      <c r="B35" s="62" t="s">
        <v>106</v>
      </c>
      <c r="C35" s="64"/>
      <c r="D35" s="85">
        <f>SUM(D32:D34)</f>
        <v>39549.315534373702</v>
      </c>
      <c r="E35" s="85">
        <f>SUM(E32:E34)</f>
        <v>44338.052319790084</v>
      </c>
      <c r="F35" s="85">
        <f>SUM(F32:F34)</f>
        <v>38154.947141665514</v>
      </c>
      <c r="G35" s="85">
        <f>SUM(G32:G34)</f>
        <v>47732.420712498279</v>
      </c>
      <c r="H35" s="86">
        <f>SUM(D35:G35)</f>
        <v>169774.73570832756</v>
      </c>
      <c r="J35" s="55" t="s">
        <v>88</v>
      </c>
    </row>
    <row r="36" spans="1:10">
      <c r="A36" s="5"/>
      <c r="B36" s="62"/>
      <c r="C36" s="64"/>
      <c r="D36" s="85"/>
      <c r="E36" s="85"/>
      <c r="F36" s="85"/>
      <c r="G36" s="85"/>
      <c r="H36" s="86"/>
    </row>
    <row r="37" spans="1:10">
      <c r="A37" s="5"/>
      <c r="B37" s="62" t="s">
        <v>90</v>
      </c>
      <c r="C37" s="64"/>
      <c r="D37" s="85">
        <f>D30-D35</f>
        <v>14323.97330156056</v>
      </c>
      <c r="E37" s="85">
        <f>E30-E35</f>
        <v>21507.078479685115</v>
      </c>
      <c r="F37" s="85">
        <f>F30-F35</f>
        <v>9732.4207124982786</v>
      </c>
      <c r="G37" s="85">
        <f>G30-G35</f>
        <v>24098.631068747403</v>
      </c>
      <c r="H37" s="86">
        <f>SUM(D37:G37)</f>
        <v>69662.103562491364</v>
      </c>
      <c r="J37" s="55" t="s">
        <v>107</v>
      </c>
    </row>
    <row r="38" spans="1:10">
      <c r="A38" s="5"/>
      <c r="B38" s="68" t="s">
        <v>108</v>
      </c>
      <c r="C38" s="70"/>
      <c r="D38" s="87">
        <f>D37/D28</f>
        <v>9.9705997241852973E-2</v>
      </c>
      <c r="E38" s="87">
        <f>E37/E28</f>
        <v>0.12248672501606143</v>
      </c>
      <c r="F38" s="87">
        <f>F37/F28</f>
        <v>7.6213371724700413E-2</v>
      </c>
      <c r="G38" s="87">
        <f>G37/G28</f>
        <v>0.12580891448313355</v>
      </c>
      <c r="H38" s="88">
        <f>H37/H28</f>
        <v>0.10910304744871398</v>
      </c>
      <c r="J38" s="55" t="s">
        <v>109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G14"/>
  <sheetViews>
    <sheetView workbookViewId="0">
      <selection activeCell="F2" sqref="F2"/>
    </sheetView>
  </sheetViews>
  <sheetFormatPr defaultColWidth="9.6640625" defaultRowHeight="13.2"/>
  <cols>
    <col min="1" max="1" width="9.6640625" style="5" customWidth="1"/>
    <col min="2" max="5" width="9.6640625" customWidth="1"/>
    <col min="6" max="6" width="10.6640625" customWidth="1"/>
  </cols>
  <sheetData>
    <row r="1" spans="1:7">
      <c r="A1" s="5" t="s">
        <v>5</v>
      </c>
      <c r="C1" s="6" t="s">
        <v>3</v>
      </c>
      <c r="D1" s="3">
        <v>1022.0344629295516</v>
      </c>
      <c r="F1" s="51" t="s">
        <v>44</v>
      </c>
    </row>
    <row r="2" spans="1:7">
      <c r="C2" s="6" t="s">
        <v>4</v>
      </c>
      <c r="D2" s="4">
        <v>0.48178524992860605</v>
      </c>
      <c r="F2" s="48">
        <f>SUM(F5:F14)</f>
        <v>7554649.2750321953</v>
      </c>
    </row>
    <row r="3" spans="1:7">
      <c r="C3" s="6"/>
      <c r="D3" s="6"/>
      <c r="E3" s="6"/>
      <c r="F3" s="6"/>
      <c r="G3" s="6"/>
    </row>
    <row r="4" spans="1:7">
      <c r="A4" s="5" t="s">
        <v>0</v>
      </c>
      <c r="B4" s="43" t="s">
        <v>1</v>
      </c>
      <c r="C4" s="43" t="s">
        <v>2</v>
      </c>
      <c r="D4" s="43" t="s">
        <v>6</v>
      </c>
      <c r="E4" s="43" t="s">
        <v>7</v>
      </c>
      <c r="F4" s="43" t="s">
        <v>43</v>
      </c>
    </row>
    <row r="5" spans="1:7">
      <c r="B5">
        <v>40</v>
      </c>
      <c r="C5">
        <v>5958</v>
      </c>
      <c r="D5" s="1">
        <f t="shared" ref="D5:D14" si="0">$D$1*B5^$D$2</f>
        <v>6043.8602499833423</v>
      </c>
      <c r="E5" s="1">
        <f t="shared" ref="E5:E14" si="1">C5-D5</f>
        <v>-85.860249983342328</v>
      </c>
      <c r="F5" s="1">
        <f t="shared" ref="F5:F14" si="2">E5^2</f>
        <v>7371.9825272020362</v>
      </c>
    </row>
    <row r="6" spans="1:7">
      <c r="B6">
        <v>44</v>
      </c>
      <c r="C6">
        <v>6662</v>
      </c>
      <c r="D6" s="1">
        <f t="shared" si="0"/>
        <v>6327.8590793395097</v>
      </c>
      <c r="E6" s="1">
        <f t="shared" si="1"/>
        <v>334.14092066049034</v>
      </c>
      <c r="F6" s="1">
        <f t="shared" si="2"/>
        <v>111650.1548598401</v>
      </c>
    </row>
    <row r="7" spans="1:7">
      <c r="B7">
        <v>48</v>
      </c>
      <c r="C7">
        <v>6004</v>
      </c>
      <c r="D7" s="1">
        <f t="shared" si="0"/>
        <v>6598.7666400064345</v>
      </c>
      <c r="E7" s="1">
        <f t="shared" si="1"/>
        <v>-594.7666400064345</v>
      </c>
      <c r="F7" s="1">
        <f t="shared" si="2"/>
        <v>353747.35606454365</v>
      </c>
    </row>
    <row r="8" spans="1:7">
      <c r="B8">
        <v>48</v>
      </c>
      <c r="C8">
        <v>6011</v>
      </c>
      <c r="D8" s="1">
        <f t="shared" si="0"/>
        <v>6598.7666400064345</v>
      </c>
      <c r="E8" s="1">
        <f t="shared" si="1"/>
        <v>-587.7666400064345</v>
      </c>
      <c r="F8" s="1">
        <f t="shared" si="2"/>
        <v>345469.62310445355</v>
      </c>
    </row>
    <row r="9" spans="1:7">
      <c r="B9">
        <v>60</v>
      </c>
      <c r="C9">
        <v>7250</v>
      </c>
      <c r="D9" s="1">
        <f t="shared" si="0"/>
        <v>7347.7197756241276</v>
      </c>
      <c r="E9" s="1">
        <f t="shared" si="1"/>
        <v>-97.719775624127578</v>
      </c>
      <c r="F9" s="1">
        <f t="shared" si="2"/>
        <v>9549.1545480298391</v>
      </c>
    </row>
    <row r="10" spans="1:7">
      <c r="B10">
        <v>70</v>
      </c>
      <c r="C10">
        <v>8632</v>
      </c>
      <c r="D10" s="1">
        <f t="shared" si="0"/>
        <v>7914.1916107620727</v>
      </c>
      <c r="E10" s="1">
        <f t="shared" si="1"/>
        <v>717.80838923792726</v>
      </c>
      <c r="F10" s="1">
        <f t="shared" si="2"/>
        <v>515248.88366034767</v>
      </c>
    </row>
    <row r="11" spans="1:7">
      <c r="B11">
        <v>72</v>
      </c>
      <c r="C11">
        <v>6964</v>
      </c>
      <c r="D11" s="1">
        <f t="shared" si="0"/>
        <v>8022.3377328484203</v>
      </c>
      <c r="E11" s="1">
        <f t="shared" si="1"/>
        <v>-1058.3377328484203</v>
      </c>
      <c r="F11" s="1">
        <f t="shared" si="2"/>
        <v>1120078.7567707342</v>
      </c>
    </row>
    <row r="12" spans="1:7">
      <c r="B12">
        <v>90</v>
      </c>
      <c r="C12">
        <v>11097</v>
      </c>
      <c r="D12" s="1">
        <f t="shared" si="0"/>
        <v>8932.8647036877956</v>
      </c>
      <c r="E12" s="1">
        <f t="shared" si="1"/>
        <v>2164.1352963122044</v>
      </c>
      <c r="F12" s="1">
        <f t="shared" si="2"/>
        <v>4683481.5807443131</v>
      </c>
    </row>
    <row r="13" spans="1:7">
      <c r="B13">
        <v>100</v>
      </c>
      <c r="C13">
        <v>9107</v>
      </c>
      <c r="D13" s="1">
        <f t="shared" si="0"/>
        <v>9398.0129750614506</v>
      </c>
      <c r="E13" s="1">
        <f t="shared" si="1"/>
        <v>-291.01297506145056</v>
      </c>
      <c r="F13" s="1">
        <f t="shared" si="2"/>
        <v>84688.55165411644</v>
      </c>
    </row>
    <row r="14" spans="1:7">
      <c r="B14">
        <v>168</v>
      </c>
      <c r="C14">
        <v>11498</v>
      </c>
      <c r="D14" s="1">
        <f t="shared" si="0"/>
        <v>12066.650359270629</v>
      </c>
      <c r="E14" s="1">
        <f t="shared" si="1"/>
        <v>-568.65035927062854</v>
      </c>
      <c r="F14" s="1">
        <f t="shared" si="2"/>
        <v>323363.23109861492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14"/>
  <sheetViews>
    <sheetView workbookViewId="0">
      <selection activeCell="F2" sqref="F2"/>
    </sheetView>
  </sheetViews>
  <sheetFormatPr defaultColWidth="9.6640625" defaultRowHeight="13.2"/>
  <cols>
    <col min="1" max="1" width="9.6640625" style="5" customWidth="1"/>
  </cols>
  <sheetData>
    <row r="1" spans="1:7">
      <c r="A1" s="5" t="s">
        <v>5</v>
      </c>
      <c r="C1" s="6" t="s">
        <v>3</v>
      </c>
      <c r="D1" s="3">
        <v>1022.0344629295516</v>
      </c>
      <c r="F1" s="51" t="s">
        <v>46</v>
      </c>
    </row>
    <row r="2" spans="1:7">
      <c r="C2" s="6" t="s">
        <v>4</v>
      </c>
      <c r="D2" s="4">
        <v>0.48178524992860605</v>
      </c>
      <c r="F2" s="49">
        <f>SUM(F5:F14)</f>
        <v>6500.1989790114603</v>
      </c>
    </row>
    <row r="3" spans="1:7">
      <c r="C3" s="6"/>
      <c r="D3" s="6"/>
      <c r="E3" s="6"/>
      <c r="F3" s="6"/>
      <c r="G3" s="6"/>
    </row>
    <row r="4" spans="1:7">
      <c r="A4" s="5" t="s">
        <v>0</v>
      </c>
      <c r="B4" s="6" t="s">
        <v>1</v>
      </c>
      <c r="C4" s="6" t="s">
        <v>2</v>
      </c>
      <c r="D4" s="6" t="s">
        <v>6</v>
      </c>
      <c r="E4" s="6" t="s">
        <v>7</v>
      </c>
      <c r="F4" s="6" t="s">
        <v>45</v>
      </c>
    </row>
    <row r="5" spans="1:7">
      <c r="B5">
        <v>40</v>
      </c>
      <c r="C5">
        <v>5958</v>
      </c>
      <c r="D5" s="1">
        <f t="shared" ref="D5:D14" si="0">$D$1*B5^$D$2</f>
        <v>6043.8602499833423</v>
      </c>
      <c r="E5" s="1">
        <f t="shared" ref="E5:E14" si="1">C5-D5</f>
        <v>-85.860249983342328</v>
      </c>
      <c r="F5" s="1">
        <f>ABS(E5)</f>
        <v>85.860249983342328</v>
      </c>
    </row>
    <row r="6" spans="1:7">
      <c r="B6">
        <v>44</v>
      </c>
      <c r="C6">
        <v>6662</v>
      </c>
      <c r="D6" s="1">
        <f t="shared" si="0"/>
        <v>6327.8590793395097</v>
      </c>
      <c r="E6" s="1">
        <f t="shared" si="1"/>
        <v>334.14092066049034</v>
      </c>
      <c r="F6" s="1">
        <f t="shared" ref="F6:F14" si="2">ABS(E6)</f>
        <v>334.14092066049034</v>
      </c>
    </row>
    <row r="7" spans="1:7">
      <c r="B7">
        <v>48</v>
      </c>
      <c r="C7">
        <v>6004</v>
      </c>
      <c r="D7" s="1">
        <f t="shared" si="0"/>
        <v>6598.7666400064345</v>
      </c>
      <c r="E7" s="1">
        <f t="shared" si="1"/>
        <v>-594.7666400064345</v>
      </c>
      <c r="F7" s="1">
        <f t="shared" si="2"/>
        <v>594.7666400064345</v>
      </c>
    </row>
    <row r="8" spans="1:7">
      <c r="B8">
        <v>48</v>
      </c>
      <c r="C8">
        <v>6011</v>
      </c>
      <c r="D8" s="1">
        <f t="shared" si="0"/>
        <v>6598.7666400064345</v>
      </c>
      <c r="E8" s="1">
        <f t="shared" si="1"/>
        <v>-587.7666400064345</v>
      </c>
      <c r="F8" s="1">
        <f t="shared" si="2"/>
        <v>587.7666400064345</v>
      </c>
    </row>
    <row r="9" spans="1:7">
      <c r="B9">
        <v>60</v>
      </c>
      <c r="C9">
        <v>7250</v>
      </c>
      <c r="D9" s="1">
        <f t="shared" si="0"/>
        <v>7347.7197756241276</v>
      </c>
      <c r="E9" s="1">
        <f t="shared" si="1"/>
        <v>-97.719775624127578</v>
      </c>
      <c r="F9" s="1">
        <f t="shared" si="2"/>
        <v>97.719775624127578</v>
      </c>
    </row>
    <row r="10" spans="1:7">
      <c r="B10">
        <v>70</v>
      </c>
      <c r="C10">
        <v>8632</v>
      </c>
      <c r="D10" s="1">
        <f t="shared" si="0"/>
        <v>7914.1916107620727</v>
      </c>
      <c r="E10" s="1">
        <f t="shared" si="1"/>
        <v>717.80838923792726</v>
      </c>
      <c r="F10" s="1">
        <f t="shared" si="2"/>
        <v>717.80838923792726</v>
      </c>
    </row>
    <row r="11" spans="1:7">
      <c r="B11">
        <v>72</v>
      </c>
      <c r="C11">
        <v>6964</v>
      </c>
      <c r="D11" s="1">
        <f t="shared" si="0"/>
        <v>8022.3377328484203</v>
      </c>
      <c r="E11" s="1">
        <f t="shared" si="1"/>
        <v>-1058.3377328484203</v>
      </c>
      <c r="F11" s="1">
        <f t="shared" si="2"/>
        <v>1058.3377328484203</v>
      </c>
    </row>
    <row r="12" spans="1:7">
      <c r="B12">
        <v>90</v>
      </c>
      <c r="C12">
        <v>11097</v>
      </c>
      <c r="D12" s="1">
        <f t="shared" si="0"/>
        <v>8932.8647036877956</v>
      </c>
      <c r="E12" s="1">
        <f t="shared" si="1"/>
        <v>2164.1352963122044</v>
      </c>
      <c r="F12" s="1">
        <f t="shared" si="2"/>
        <v>2164.1352963122044</v>
      </c>
    </row>
    <row r="13" spans="1:7">
      <c r="B13">
        <v>100</v>
      </c>
      <c r="C13">
        <v>9107</v>
      </c>
      <c r="D13" s="1">
        <f t="shared" si="0"/>
        <v>9398.0129750614506</v>
      </c>
      <c r="E13" s="1">
        <f t="shared" si="1"/>
        <v>-291.01297506145056</v>
      </c>
      <c r="F13" s="1">
        <f t="shared" si="2"/>
        <v>291.01297506145056</v>
      </c>
    </row>
    <row r="14" spans="1:7">
      <c r="B14">
        <v>168</v>
      </c>
      <c r="C14">
        <v>11498</v>
      </c>
      <c r="D14" s="1">
        <f t="shared" si="0"/>
        <v>12066.650359270629</v>
      </c>
      <c r="E14" s="1">
        <f t="shared" si="1"/>
        <v>-568.65035927062854</v>
      </c>
      <c r="F14" s="1">
        <f t="shared" si="2"/>
        <v>568.65035927062854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R18"/>
  <sheetViews>
    <sheetView workbookViewId="0">
      <selection activeCell="F2" sqref="F2"/>
    </sheetView>
  </sheetViews>
  <sheetFormatPr defaultColWidth="8.88671875" defaultRowHeight="13.2"/>
  <cols>
    <col min="1" max="1" width="9.6640625" style="5" customWidth="1"/>
    <col min="2" max="7" width="9.6640625" customWidth="1"/>
  </cols>
  <sheetData>
    <row r="1" spans="1:18">
      <c r="A1" s="5" t="s">
        <v>5</v>
      </c>
      <c r="C1" s="6" t="s">
        <v>3</v>
      </c>
      <c r="D1" s="3">
        <v>1107.9075427564057</v>
      </c>
      <c r="F1" s="51" t="s">
        <v>46</v>
      </c>
    </row>
    <row r="2" spans="1:18">
      <c r="C2" s="6" t="s">
        <v>4</v>
      </c>
      <c r="D2" s="4">
        <v>0.45661913949856464</v>
      </c>
      <c r="F2" s="2">
        <f>SUM(F5:F14)</f>
        <v>5718.8904675401591</v>
      </c>
      <c r="O2">
        <v>1022</v>
      </c>
      <c r="P2" s="3">
        <v>1107.909590989055</v>
      </c>
    </row>
    <row r="3" spans="1:18">
      <c r="C3" s="6"/>
      <c r="D3" s="6"/>
      <c r="E3" s="6"/>
      <c r="F3" s="6"/>
      <c r="G3" s="6"/>
      <c r="O3">
        <v>0.48199999999999998</v>
      </c>
      <c r="P3" s="4">
        <v>0.45743541841219659</v>
      </c>
      <c r="R3" s="2">
        <v>5717.3546210716531</v>
      </c>
    </row>
    <row r="4" spans="1:18">
      <c r="A4" s="5" t="s">
        <v>0</v>
      </c>
      <c r="B4" s="6" t="s">
        <v>1</v>
      </c>
      <c r="C4" s="6" t="s">
        <v>2</v>
      </c>
      <c r="D4" s="6" t="s">
        <v>6</v>
      </c>
      <c r="E4" s="6" t="s">
        <v>7</v>
      </c>
      <c r="F4" s="6" t="s">
        <v>45</v>
      </c>
    </row>
    <row r="5" spans="1:18">
      <c r="B5">
        <v>40</v>
      </c>
      <c r="C5">
        <v>5958</v>
      </c>
      <c r="D5" s="1">
        <f t="shared" ref="D5:D14" si="0">$D$1*B5^$D$2</f>
        <v>5970.8309285383702</v>
      </c>
      <c r="E5" s="1">
        <f t="shared" ref="E5:E14" si="1">C5-D5</f>
        <v>-12.830928538370244</v>
      </c>
      <c r="F5" s="1">
        <f t="shared" ref="F5:F14" si="2">ABS(E5)</f>
        <v>12.830928538370244</v>
      </c>
      <c r="O5">
        <v>500</v>
      </c>
      <c r="P5" s="3">
        <v>1141.8081692686085</v>
      </c>
    </row>
    <row r="6" spans="1:18">
      <c r="B6">
        <v>44</v>
      </c>
      <c r="C6">
        <v>6662</v>
      </c>
      <c r="D6" s="1">
        <f t="shared" si="0"/>
        <v>6236.4215854434397</v>
      </c>
      <c r="E6" s="1">
        <f t="shared" si="1"/>
        <v>425.57841455656035</v>
      </c>
      <c r="F6" s="1">
        <f t="shared" si="2"/>
        <v>425.57841455656035</v>
      </c>
      <c r="O6">
        <v>0.5</v>
      </c>
      <c r="P6" s="4">
        <v>0.45089101346120597</v>
      </c>
      <c r="R6" s="2">
        <v>5711.8856056267277</v>
      </c>
    </row>
    <row r="7" spans="1:18">
      <c r="B7">
        <v>48</v>
      </c>
      <c r="C7">
        <v>6004</v>
      </c>
      <c r="D7" s="1">
        <f t="shared" si="0"/>
        <v>6489.1893418240288</v>
      </c>
      <c r="E7" s="1">
        <f t="shared" si="1"/>
        <v>-485.18934182402882</v>
      </c>
      <c r="F7" s="1">
        <f t="shared" si="2"/>
        <v>485.18934182402882</v>
      </c>
    </row>
    <row r="8" spans="1:18">
      <c r="B8">
        <v>48</v>
      </c>
      <c r="C8">
        <v>6011</v>
      </c>
      <c r="D8" s="1">
        <f t="shared" si="0"/>
        <v>6489.1893418240288</v>
      </c>
      <c r="E8" s="1">
        <f t="shared" si="1"/>
        <v>-478.18934182402882</v>
      </c>
      <c r="F8" s="1">
        <f t="shared" si="2"/>
        <v>478.18934182402882</v>
      </c>
      <c r="O8">
        <v>1000</v>
      </c>
      <c r="P8" s="3">
        <v>1002.8680497973339</v>
      </c>
    </row>
    <row r="9" spans="1:18">
      <c r="B9">
        <v>60</v>
      </c>
      <c r="C9">
        <v>7250</v>
      </c>
      <c r="D9" s="1">
        <f t="shared" si="0"/>
        <v>7185.242217324133</v>
      </c>
      <c r="E9" s="1">
        <f t="shared" si="1"/>
        <v>64.75778267586702</v>
      </c>
      <c r="F9" s="1">
        <f t="shared" si="2"/>
        <v>64.75778267586702</v>
      </c>
      <c r="O9">
        <v>1</v>
      </c>
      <c r="P9" s="4">
        <v>0.47906573112270712</v>
      </c>
      <c r="R9" s="2">
        <v>5911.4692545319658</v>
      </c>
    </row>
    <row r="10" spans="1:18">
      <c r="B10">
        <v>70</v>
      </c>
      <c r="C10">
        <v>8632</v>
      </c>
      <c r="D10" s="1">
        <f t="shared" si="0"/>
        <v>7709.2228225284462</v>
      </c>
      <c r="E10" s="1">
        <f t="shared" si="1"/>
        <v>922.77717747155384</v>
      </c>
      <c r="F10" s="1">
        <f t="shared" si="2"/>
        <v>922.77717747155384</v>
      </c>
    </row>
    <row r="11" spans="1:18">
      <c r="B11">
        <v>72</v>
      </c>
      <c r="C11">
        <v>6964</v>
      </c>
      <c r="D11" s="1">
        <f t="shared" si="0"/>
        <v>7809.0298943530343</v>
      </c>
      <c r="E11" s="1">
        <f t="shared" si="1"/>
        <v>-845.02989435303425</v>
      </c>
      <c r="F11" s="1">
        <f t="shared" si="2"/>
        <v>845.02989435303425</v>
      </c>
      <c r="O11">
        <v>500</v>
      </c>
      <c r="P11" s="3">
        <v>1135.8845748237122</v>
      </c>
    </row>
    <row r="12" spans="1:18">
      <c r="B12">
        <v>90</v>
      </c>
      <c r="C12">
        <v>11097</v>
      </c>
      <c r="D12" s="1">
        <f t="shared" si="0"/>
        <v>8646.6534288980856</v>
      </c>
      <c r="E12" s="1">
        <f t="shared" si="1"/>
        <v>2450.3465711019144</v>
      </c>
      <c r="F12" s="1">
        <f t="shared" si="2"/>
        <v>2450.3465711019144</v>
      </c>
      <c r="O12">
        <v>0</v>
      </c>
      <c r="P12" s="4">
        <v>0.45202045593134821</v>
      </c>
      <c r="R12" s="2">
        <v>5712.802527611595</v>
      </c>
    </row>
    <row r="13" spans="1:18">
      <c r="B13">
        <v>100</v>
      </c>
      <c r="C13">
        <v>9107</v>
      </c>
      <c r="D13" s="1">
        <f t="shared" si="0"/>
        <v>9072.8096237871323</v>
      </c>
      <c r="E13" s="1">
        <f t="shared" si="1"/>
        <v>34.190376212867704</v>
      </c>
      <c r="F13" s="1">
        <f t="shared" si="2"/>
        <v>34.190376212867704</v>
      </c>
    </row>
    <row r="14" spans="1:18">
      <c r="B14">
        <v>168</v>
      </c>
      <c r="C14">
        <v>11498</v>
      </c>
      <c r="D14" s="1">
        <f t="shared" si="0"/>
        <v>11498.000638981934</v>
      </c>
      <c r="E14" s="1">
        <f t="shared" si="1"/>
        <v>-6.3898193366185296E-4</v>
      </c>
      <c r="F14" s="1">
        <f t="shared" si="2"/>
        <v>6.3898193366185296E-4</v>
      </c>
      <c r="O14">
        <v>2000</v>
      </c>
      <c r="P14" s="3">
        <v>1663.1601286886187</v>
      </c>
    </row>
    <row r="15" spans="1:18">
      <c r="O15">
        <v>2</v>
      </c>
      <c r="P15" s="4">
        <v>0.36922030542511386</v>
      </c>
      <c r="R15" s="2">
        <v>7322.8161145535905</v>
      </c>
    </row>
    <row r="17" spans="15:18">
      <c r="O17">
        <v>1000</v>
      </c>
      <c r="P17" s="3">
        <v>1128.8743171527262</v>
      </c>
    </row>
    <row r="18" spans="15:18">
      <c r="O18">
        <v>0</v>
      </c>
      <c r="P18" s="4">
        <v>0.45336475260410203</v>
      </c>
      <c r="R18" s="2">
        <v>5713.9084934641314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H22"/>
  <sheetViews>
    <sheetView workbookViewId="0">
      <selection activeCell="B18" sqref="B18"/>
    </sheetView>
  </sheetViews>
  <sheetFormatPr defaultColWidth="13.33203125" defaultRowHeight="13.2"/>
  <cols>
    <col min="1" max="1" width="20.88671875" style="11" customWidth="1"/>
    <col min="2" max="5" width="9.6640625" style="11" customWidth="1"/>
    <col min="6" max="6" width="8.6640625" style="11" customWidth="1"/>
    <col min="7" max="7" width="5.6640625" style="11" customWidth="1"/>
    <col min="8" max="8" width="8.6640625" style="11" customWidth="1"/>
    <col min="9" max="16384" width="13.33203125" style="11"/>
  </cols>
  <sheetData>
    <row r="1" spans="1:5">
      <c r="A1" s="5" t="s">
        <v>42</v>
      </c>
    </row>
    <row r="2" spans="1:5">
      <c r="A2" s="12" t="s">
        <v>14</v>
      </c>
    </row>
    <row r="3" spans="1:5">
      <c r="A3" s="5" t="s">
        <v>11</v>
      </c>
      <c r="B3" s="50" t="s">
        <v>61</v>
      </c>
      <c r="C3" s="50" t="s">
        <v>62</v>
      </c>
      <c r="D3" s="50" t="s">
        <v>63</v>
      </c>
      <c r="E3" s="50" t="s">
        <v>64</v>
      </c>
    </row>
    <row r="4" spans="1:5">
      <c r="A4" s="10" t="s">
        <v>15</v>
      </c>
      <c r="B4" s="11">
        <v>5000</v>
      </c>
      <c r="C4" s="11">
        <v>10000</v>
      </c>
      <c r="D4" s="11">
        <v>30000</v>
      </c>
      <c r="E4" s="11">
        <v>300</v>
      </c>
    </row>
    <row r="5" spans="1:5">
      <c r="A5" s="10" t="s">
        <v>16</v>
      </c>
      <c r="B5" s="11">
        <v>400</v>
      </c>
      <c r="C5" s="11">
        <v>700</v>
      </c>
      <c r="D5" s="11">
        <v>100</v>
      </c>
      <c r="E5" s="11">
        <v>250</v>
      </c>
    </row>
    <row r="6" spans="1:5">
      <c r="A6" s="10" t="s">
        <v>17</v>
      </c>
      <c r="B6" s="14">
        <v>0.1</v>
      </c>
      <c r="C6" s="14">
        <v>0.1</v>
      </c>
      <c r="D6" s="14">
        <v>0.1</v>
      </c>
      <c r="E6" s="14">
        <v>0.1</v>
      </c>
    </row>
    <row r="7" spans="1:5">
      <c r="A7" s="10" t="s">
        <v>18</v>
      </c>
      <c r="B7" s="11">
        <v>500</v>
      </c>
      <c r="C7" s="11">
        <v>250</v>
      </c>
      <c r="D7" s="11">
        <v>80</v>
      </c>
      <c r="E7" s="11">
        <v>1000</v>
      </c>
    </row>
    <row r="8" spans="1:5">
      <c r="A8" s="10" t="s">
        <v>21</v>
      </c>
      <c r="B8" s="11">
        <v>12</v>
      </c>
      <c r="C8" s="11">
        <v>25</v>
      </c>
      <c r="D8" s="11">
        <v>5</v>
      </c>
      <c r="E8" s="11">
        <v>20</v>
      </c>
    </row>
    <row r="9" spans="1:5">
      <c r="A9" s="5" t="s">
        <v>8</v>
      </c>
    </row>
    <row r="10" spans="1:5">
      <c r="A10" s="10" t="s">
        <v>19</v>
      </c>
      <c r="B10" s="52">
        <v>271.53052356760901</v>
      </c>
      <c r="C10" s="53">
        <v>643.0091908504271</v>
      </c>
      <c r="D10" s="53">
        <v>783.57598353967296</v>
      </c>
      <c r="E10" s="23">
        <v>37.426201411482758</v>
      </c>
    </row>
    <row r="11" spans="1:5">
      <c r="A11" s="10" t="s">
        <v>14</v>
      </c>
      <c r="B11" s="10" t="s">
        <v>14</v>
      </c>
      <c r="C11" s="10" t="s">
        <v>14</v>
      </c>
      <c r="D11" s="10" t="s">
        <v>14</v>
      </c>
      <c r="E11" s="10" t="s">
        <v>14</v>
      </c>
    </row>
    <row r="12" spans="1:5">
      <c r="A12" s="5" t="s">
        <v>9</v>
      </c>
    </row>
    <row r="13" spans="1:5">
      <c r="A13" s="10" t="s">
        <v>22</v>
      </c>
      <c r="B13" s="17">
        <f>B4/B10</f>
        <v>18.414136040050167</v>
      </c>
      <c r="C13" s="17">
        <f>C4/C10</f>
        <v>15.551877239537218</v>
      </c>
      <c r="D13" s="17">
        <f>D4/D10</f>
        <v>38.286012626982306</v>
      </c>
      <c r="E13" s="17">
        <f>E4/E10</f>
        <v>8.0157747429841173</v>
      </c>
    </row>
    <row r="14" spans="1:5">
      <c r="A14" s="10" t="s">
        <v>39</v>
      </c>
      <c r="B14" s="13">
        <f>B13*B5</f>
        <v>7365.6544160200665</v>
      </c>
      <c r="C14" s="13">
        <f>C13*C5</f>
        <v>10886.314067676052</v>
      </c>
      <c r="D14" s="13">
        <f>D13*D5</f>
        <v>3828.6012626982306</v>
      </c>
      <c r="E14" s="13">
        <f>E13*E5</f>
        <v>2003.9436857460294</v>
      </c>
    </row>
    <row r="15" spans="1:5">
      <c r="A15" s="10" t="s">
        <v>23</v>
      </c>
      <c r="B15" s="17">
        <f>B10/2</f>
        <v>135.7652617838045</v>
      </c>
      <c r="C15" s="17">
        <f>C10/2</f>
        <v>321.50459542521355</v>
      </c>
      <c r="D15" s="17">
        <f>D10/2</f>
        <v>391.78799176983648</v>
      </c>
      <c r="E15" s="17">
        <f>E10/2</f>
        <v>18.713100705741379</v>
      </c>
    </row>
    <row r="16" spans="1:5">
      <c r="A16" s="10" t="s">
        <v>40</v>
      </c>
      <c r="B16" s="13">
        <f>B15*B6*B7</f>
        <v>6788.2630891902254</v>
      </c>
      <c r="C16" s="13">
        <f>C15*C6*C7</f>
        <v>8037.614885630338</v>
      </c>
      <c r="D16" s="13">
        <f>D15*D6*D7</f>
        <v>3134.3039341586923</v>
      </c>
      <c r="E16" s="13">
        <f>E15*E6*E7</f>
        <v>1871.3100705741379</v>
      </c>
    </row>
    <row r="17" spans="1:8">
      <c r="A17" s="10" t="s">
        <v>41</v>
      </c>
      <c r="B17" s="18">
        <f>B14+B16</f>
        <v>14153.917505210291</v>
      </c>
      <c r="C17" s="18">
        <f>C14+C16</f>
        <v>18923.928953306389</v>
      </c>
      <c r="D17" s="18">
        <f>D14+D16</f>
        <v>6962.9051968569229</v>
      </c>
      <c r="E17" s="18">
        <f>E14+E16</f>
        <v>3875.2537563201672</v>
      </c>
    </row>
    <row r="18" spans="1:8">
      <c r="A18" s="10" t="s">
        <v>20</v>
      </c>
      <c r="B18" s="15">
        <f>SUM(B17:E17)</f>
        <v>43916.005411693775</v>
      </c>
      <c r="C18" s="16"/>
      <c r="D18" s="16"/>
      <c r="E18" s="16"/>
    </row>
    <row r="19" spans="1:8">
      <c r="A19" s="10"/>
      <c r="B19" s="13"/>
      <c r="C19" s="16"/>
      <c r="D19" s="16"/>
      <c r="E19" s="16"/>
    </row>
    <row r="20" spans="1:8" ht="12.75" customHeight="1">
      <c r="A20" s="5" t="s">
        <v>10</v>
      </c>
      <c r="B20" s="16"/>
      <c r="C20" s="16"/>
      <c r="D20" s="16"/>
      <c r="E20" s="16"/>
    </row>
    <row r="21" spans="1:8" s="13" customFormat="1" ht="12.75" customHeight="1">
      <c r="A21" s="19" t="s">
        <v>24</v>
      </c>
      <c r="B21" s="13">
        <f>B8*B10/2</f>
        <v>1629.1831414056542</v>
      </c>
      <c r="C21" s="13">
        <f>C8*C10/2</f>
        <v>8037.6148856303389</v>
      </c>
      <c r="D21" s="13">
        <f>D8*D10/2</f>
        <v>1958.9399588491824</v>
      </c>
      <c r="E21" s="13">
        <f>E8*E10/2</f>
        <v>374.26201411482759</v>
      </c>
      <c r="F21" s="13">
        <f>SUM(B21:E21)</f>
        <v>12000.000000000002</v>
      </c>
      <c r="G21" s="20" t="s">
        <v>12</v>
      </c>
      <c r="H21" s="18">
        <v>12000</v>
      </c>
    </row>
    <row r="22" spans="1:8" ht="12.75" customHeight="1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B15"/>
  <sheetViews>
    <sheetView workbookViewId="0"/>
  </sheetViews>
  <sheetFormatPr defaultColWidth="8.88671875" defaultRowHeight="13.2"/>
  <sheetData>
    <row r="1" spans="1:2">
      <c r="A1">
        <v>1</v>
      </c>
      <c r="B1">
        <v>1</v>
      </c>
    </row>
    <row r="2" spans="1:2">
      <c r="A2" t="s">
        <v>30</v>
      </c>
      <c r="B2" t="s">
        <v>13</v>
      </c>
    </row>
    <row r="3" spans="1:2">
      <c r="A3">
        <v>1</v>
      </c>
      <c r="B3">
        <v>1</v>
      </c>
    </row>
    <row r="4" spans="1:2">
      <c r="A4">
        <v>250</v>
      </c>
      <c r="B4">
        <v>200</v>
      </c>
    </row>
    <row r="5" spans="1:2">
      <c r="A5">
        <v>350</v>
      </c>
      <c r="B5">
        <v>1000</v>
      </c>
    </row>
    <row r="6" spans="1:2">
      <c r="A6">
        <v>10</v>
      </c>
      <c r="B6">
        <v>100</v>
      </c>
    </row>
    <row r="7" spans="1:2">
      <c r="A7" s="9"/>
      <c r="B7" s="9" t="s">
        <v>26</v>
      </c>
    </row>
    <row r="8" spans="1:2">
      <c r="A8" t="s">
        <v>31</v>
      </c>
      <c r="B8" t="s">
        <v>27</v>
      </c>
    </row>
    <row r="9" spans="1:2">
      <c r="A9" t="s">
        <v>32</v>
      </c>
      <c r="B9">
        <v>1</v>
      </c>
    </row>
    <row r="10" spans="1:2">
      <c r="B10">
        <v>10</v>
      </c>
    </row>
    <row r="11" spans="1:2">
      <c r="B11">
        <v>20</v>
      </c>
    </row>
    <row r="12" spans="1:2">
      <c r="B12">
        <v>1</v>
      </c>
    </row>
    <row r="13" spans="1:2">
      <c r="B13" s="9" t="s">
        <v>26</v>
      </c>
    </row>
    <row r="14" spans="1:2">
      <c r="B14" t="s">
        <v>28</v>
      </c>
    </row>
    <row r="15" spans="1:2">
      <c r="B15" t="s">
        <v>29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22"/>
  <sheetViews>
    <sheetView workbookViewId="0"/>
  </sheetViews>
  <sheetFormatPr defaultColWidth="8.88671875" defaultRowHeight="13.2"/>
  <cols>
    <col min="1" max="1" width="9.6640625" customWidth="1"/>
    <col min="2" max="2" width="11.33203125" customWidth="1"/>
    <col min="3" max="3" width="12.44140625" customWidth="1"/>
    <col min="4" max="7" width="8.6640625" customWidth="1"/>
  </cols>
  <sheetData>
    <row r="1" spans="1:7" s="72" customFormat="1">
      <c r="A1" s="103" t="s">
        <v>73</v>
      </c>
      <c r="B1" s="104" t="s">
        <v>9</v>
      </c>
      <c r="C1" s="104" t="s">
        <v>115</v>
      </c>
      <c r="D1" s="104" t="s">
        <v>116</v>
      </c>
      <c r="E1" s="104" t="s">
        <v>117</v>
      </c>
      <c r="F1" s="104" t="s">
        <v>118</v>
      </c>
      <c r="G1" s="105" t="s">
        <v>119</v>
      </c>
    </row>
    <row r="2" spans="1:7">
      <c r="A2" s="106">
        <v>30</v>
      </c>
      <c r="B2" s="107">
        <v>-30165.94</v>
      </c>
      <c r="C2" s="108"/>
      <c r="D2" s="109">
        <v>0</v>
      </c>
      <c r="E2" s="109">
        <v>0</v>
      </c>
      <c r="F2" s="109">
        <v>0</v>
      </c>
      <c r="G2" s="110">
        <v>0</v>
      </c>
    </row>
    <row r="3" spans="1:7">
      <c r="A3" s="111">
        <v>30.5</v>
      </c>
      <c r="B3" s="112">
        <v>-26906.99</v>
      </c>
      <c r="C3" s="113">
        <v>6517.8941999999997</v>
      </c>
      <c r="D3" s="114">
        <v>0</v>
      </c>
      <c r="E3" s="114">
        <v>0</v>
      </c>
      <c r="F3" s="114">
        <v>0</v>
      </c>
      <c r="G3" s="115">
        <v>0</v>
      </c>
    </row>
    <row r="4" spans="1:7">
      <c r="A4" s="111">
        <v>31</v>
      </c>
      <c r="B4" s="112">
        <v>-23648.04</v>
      </c>
      <c r="C4" s="113">
        <v>6517.8926000000001</v>
      </c>
      <c r="D4" s="114">
        <v>0</v>
      </c>
      <c r="E4" s="114">
        <v>0</v>
      </c>
      <c r="F4" s="114">
        <v>0</v>
      </c>
      <c r="G4" s="115">
        <v>0</v>
      </c>
    </row>
    <row r="5" spans="1:7">
      <c r="A5" s="111">
        <v>31.5</v>
      </c>
      <c r="B5" s="112">
        <v>-20389.09</v>
      </c>
      <c r="C5" s="113">
        <v>6517.8912</v>
      </c>
      <c r="D5" s="114">
        <v>0</v>
      </c>
      <c r="E5" s="114">
        <v>0</v>
      </c>
      <c r="F5" s="114">
        <v>0</v>
      </c>
      <c r="G5" s="115">
        <v>0</v>
      </c>
    </row>
    <row r="6" spans="1:7">
      <c r="A6" s="111">
        <v>32</v>
      </c>
      <c r="B6" s="112">
        <v>-17130.150000000001</v>
      </c>
      <c r="C6" s="113">
        <v>6517.8896000000004</v>
      </c>
      <c r="D6" s="114">
        <v>0</v>
      </c>
      <c r="E6" s="114">
        <v>0</v>
      </c>
      <c r="F6" s="114">
        <v>0</v>
      </c>
      <c r="G6" s="115">
        <v>0</v>
      </c>
    </row>
    <row r="7" spans="1:7">
      <c r="A7" s="111">
        <v>32.5</v>
      </c>
      <c r="B7" s="112">
        <v>-13871.07</v>
      </c>
      <c r="C7" s="113">
        <v>6518.1567999999997</v>
      </c>
      <c r="D7" s="114">
        <v>0</v>
      </c>
      <c r="E7" s="114">
        <v>0</v>
      </c>
      <c r="F7" s="114">
        <v>0</v>
      </c>
      <c r="G7" s="115">
        <v>38.770000000000003</v>
      </c>
    </row>
    <row r="8" spans="1:7">
      <c r="A8" s="111">
        <v>33</v>
      </c>
      <c r="B8" s="112">
        <v>-10510.64</v>
      </c>
      <c r="C8" s="113">
        <v>6720.8504000000003</v>
      </c>
      <c r="D8" s="114">
        <v>0</v>
      </c>
      <c r="E8" s="114">
        <v>447.14</v>
      </c>
      <c r="F8" s="114">
        <v>0</v>
      </c>
      <c r="G8" s="115">
        <v>1101.4100000000001</v>
      </c>
    </row>
    <row r="9" spans="1:7">
      <c r="A9" s="111">
        <v>33.5</v>
      </c>
      <c r="B9" s="112">
        <v>-6875.03</v>
      </c>
      <c r="C9" s="113">
        <v>7271.2258000000002</v>
      </c>
      <c r="D9" s="114">
        <v>0</v>
      </c>
      <c r="E9" s="114">
        <v>1474.77</v>
      </c>
      <c r="F9" s="114">
        <v>0</v>
      </c>
      <c r="G9" s="115">
        <v>2325.35</v>
      </c>
    </row>
    <row r="10" spans="1:7">
      <c r="A10" s="111">
        <v>34</v>
      </c>
      <c r="B10" s="112">
        <v>-2901.97</v>
      </c>
      <c r="C10" s="113">
        <v>7946.1131999999998</v>
      </c>
      <c r="D10" s="114">
        <v>773.03</v>
      </c>
      <c r="E10" s="114">
        <v>2636.26</v>
      </c>
      <c r="F10" s="114">
        <v>0</v>
      </c>
      <c r="G10" s="115">
        <v>3707.61</v>
      </c>
    </row>
    <row r="11" spans="1:7">
      <c r="A11" s="111">
        <v>34.5</v>
      </c>
      <c r="B11" s="112">
        <v>1487.25</v>
      </c>
      <c r="C11" s="113">
        <v>8778.4408000000003</v>
      </c>
      <c r="D11" s="114">
        <v>1640.16</v>
      </c>
      <c r="E11" s="114">
        <v>3931.6</v>
      </c>
      <c r="F11" s="114">
        <v>666.3</v>
      </c>
      <c r="G11" s="115">
        <v>5249.18</v>
      </c>
    </row>
    <row r="12" spans="1:7">
      <c r="A12" s="111">
        <v>35</v>
      </c>
      <c r="B12" s="112">
        <v>6330.04</v>
      </c>
      <c r="C12" s="113">
        <v>9685.5781999999999</v>
      </c>
      <c r="D12" s="114">
        <v>2596.91</v>
      </c>
      <c r="E12" s="114">
        <v>5360.81</v>
      </c>
      <c r="F12" s="114">
        <v>1422.25</v>
      </c>
      <c r="G12" s="115">
        <v>6950.06</v>
      </c>
    </row>
    <row r="13" spans="1:7">
      <c r="A13" s="111">
        <v>35.5</v>
      </c>
      <c r="B13" s="112">
        <v>11626.42</v>
      </c>
      <c r="C13" s="113">
        <v>10592.7646</v>
      </c>
      <c r="D13" s="114">
        <v>3643.27</v>
      </c>
      <c r="E13" s="114">
        <v>6923.9</v>
      </c>
      <c r="F13" s="114">
        <v>2249</v>
      </c>
      <c r="G13" s="115">
        <v>8810.25</v>
      </c>
    </row>
    <row r="14" spans="1:7">
      <c r="A14" s="111">
        <v>36</v>
      </c>
      <c r="B14" s="112">
        <v>17376.400000000001</v>
      </c>
      <c r="C14" s="113">
        <v>11499.96</v>
      </c>
      <c r="D14" s="114">
        <v>4779.24</v>
      </c>
      <c r="E14" s="114">
        <v>8620.84</v>
      </c>
      <c r="F14" s="114">
        <v>3146.56</v>
      </c>
      <c r="G14" s="115">
        <v>10829.75</v>
      </c>
    </row>
    <row r="15" spans="1:7">
      <c r="A15" s="111">
        <v>36.5</v>
      </c>
      <c r="B15" s="112">
        <v>23579.97</v>
      </c>
      <c r="C15" s="113">
        <v>12407.1446</v>
      </c>
      <c r="D15" s="114">
        <v>6004.81</v>
      </c>
      <c r="E15" s="114">
        <v>10451.64</v>
      </c>
      <c r="F15" s="114">
        <v>4114.92</v>
      </c>
      <c r="G15" s="115">
        <v>13008.57</v>
      </c>
    </row>
    <row r="16" spans="1:7">
      <c r="A16" s="111">
        <v>37</v>
      </c>
      <c r="B16" s="112">
        <v>30236.87</v>
      </c>
      <c r="C16" s="113">
        <v>13313.7986</v>
      </c>
      <c r="D16" s="114">
        <v>7273.16</v>
      </c>
      <c r="E16" s="114">
        <v>12346.36</v>
      </c>
      <c r="F16" s="114">
        <v>5117.0600000000004</v>
      </c>
      <c r="G16" s="115">
        <v>15263.42</v>
      </c>
    </row>
    <row r="17" spans="1:7">
      <c r="A17" s="111">
        <v>37.5</v>
      </c>
      <c r="B17" s="112">
        <v>37105.19</v>
      </c>
      <c r="C17" s="113">
        <v>13736.6404</v>
      </c>
      <c r="D17" s="114">
        <v>7273.16</v>
      </c>
      <c r="E17" s="114">
        <v>12346.36</v>
      </c>
      <c r="F17" s="114">
        <v>5117.0600000000004</v>
      </c>
      <c r="G17" s="115">
        <v>15263.42</v>
      </c>
    </row>
    <row r="18" spans="1:7">
      <c r="A18" s="111">
        <v>38</v>
      </c>
      <c r="B18" s="112">
        <v>43973.51</v>
      </c>
      <c r="C18" s="113">
        <v>13736.642</v>
      </c>
      <c r="D18" s="114">
        <v>7273.16</v>
      </c>
      <c r="E18" s="114">
        <v>12346.36</v>
      </c>
      <c r="F18" s="114">
        <v>5117.0600000000004</v>
      </c>
      <c r="G18" s="115">
        <v>15263.42</v>
      </c>
    </row>
    <row r="19" spans="1:7">
      <c r="A19" s="111">
        <v>38.5</v>
      </c>
      <c r="B19" s="112">
        <v>50841.83</v>
      </c>
      <c r="C19" s="113">
        <v>13736.6438</v>
      </c>
      <c r="D19" s="114">
        <v>7273.16</v>
      </c>
      <c r="E19" s="114">
        <v>12346.36</v>
      </c>
      <c r="F19" s="114">
        <v>5117.0600000000004</v>
      </c>
      <c r="G19" s="115">
        <v>15263.42</v>
      </c>
    </row>
    <row r="20" spans="1:7">
      <c r="A20" s="111">
        <v>39</v>
      </c>
      <c r="B20" s="112">
        <v>57710.15</v>
      </c>
      <c r="C20" s="113">
        <v>13736.645399999999</v>
      </c>
      <c r="D20" s="114">
        <v>7273.16</v>
      </c>
      <c r="E20" s="114">
        <v>12346.36</v>
      </c>
      <c r="F20" s="114">
        <v>5117.0600000000004</v>
      </c>
      <c r="G20" s="115">
        <v>15263.42</v>
      </c>
    </row>
    <row r="21" spans="1:7">
      <c r="A21" s="111">
        <v>39.5</v>
      </c>
      <c r="B21" s="112">
        <v>64578.47</v>
      </c>
      <c r="C21" s="113">
        <v>13736.647000000001</v>
      </c>
      <c r="D21" s="114">
        <v>7273.16</v>
      </c>
      <c r="E21" s="114">
        <v>12346.36</v>
      </c>
      <c r="F21" s="114">
        <v>5117.0600000000004</v>
      </c>
      <c r="G21" s="115">
        <v>15263.42</v>
      </c>
    </row>
    <row r="22" spans="1:7">
      <c r="A22" s="116">
        <v>40</v>
      </c>
      <c r="B22" s="117">
        <v>71446.789999999994</v>
      </c>
      <c r="C22" s="118">
        <v>13736.648800000001</v>
      </c>
      <c r="D22" s="119">
        <v>7273.16</v>
      </c>
      <c r="E22" s="119">
        <v>12346.36</v>
      </c>
      <c r="F22" s="119">
        <v>5117.0600000000004</v>
      </c>
      <c r="G22" s="120">
        <v>15263.42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16"/>
  <sheetViews>
    <sheetView zoomScale="90" zoomScaleNormal="90" workbookViewId="0">
      <selection activeCell="A18" sqref="A18"/>
    </sheetView>
  </sheetViews>
  <sheetFormatPr defaultColWidth="8.88671875" defaultRowHeight="13.2"/>
  <cols>
    <col min="1" max="2" width="11.109375" customWidth="1"/>
    <col min="3" max="3" width="8.6640625" customWidth="1"/>
    <col min="4" max="7" width="9" customWidth="1"/>
  </cols>
  <sheetData>
    <row r="1" spans="1:11" ht="14.4">
      <c r="A1" s="89" t="s">
        <v>120</v>
      </c>
      <c r="B1" s="162" t="s">
        <v>9</v>
      </c>
      <c r="C1" s="162" t="s">
        <v>115</v>
      </c>
      <c r="D1" s="162" t="s">
        <v>116</v>
      </c>
      <c r="E1" s="162" t="s">
        <v>117</v>
      </c>
      <c r="F1" s="162" t="s">
        <v>118</v>
      </c>
      <c r="G1" s="90" t="s">
        <v>119</v>
      </c>
      <c r="H1" s="163" t="s">
        <v>68</v>
      </c>
      <c r="I1" s="164" t="s">
        <v>69</v>
      </c>
      <c r="J1" s="164" t="s">
        <v>70</v>
      </c>
      <c r="K1" s="165" t="s">
        <v>71</v>
      </c>
    </row>
    <row r="2" spans="1:11" ht="14.4">
      <c r="A2" s="166">
        <v>30000</v>
      </c>
      <c r="B2" s="167">
        <v>66715.509999999995</v>
      </c>
      <c r="C2" s="168"/>
      <c r="D2" s="169">
        <v>5297.56</v>
      </c>
      <c r="E2" s="169">
        <v>9395.1200000000008</v>
      </c>
      <c r="F2" s="169">
        <v>3556.1</v>
      </c>
      <c r="G2" s="170">
        <v>11751.22</v>
      </c>
      <c r="H2" s="171">
        <f>D2/$A2</f>
        <v>0.17658533333333334</v>
      </c>
      <c r="I2" s="172">
        <f t="shared" ref="I2:K16" si="0">E2/$A2</f>
        <v>0.31317066666666671</v>
      </c>
      <c r="J2" s="172">
        <f t="shared" si="0"/>
        <v>0.11853666666666667</v>
      </c>
      <c r="K2" s="173">
        <f t="shared" si="0"/>
        <v>0.3917073333333333</v>
      </c>
    </row>
    <row r="3" spans="1:11" ht="14.4">
      <c r="A3" s="174">
        <v>35000</v>
      </c>
      <c r="B3" s="175">
        <v>69277.47</v>
      </c>
      <c r="C3" s="176">
        <v>0.51239111999999998</v>
      </c>
      <c r="D3" s="177">
        <v>6285.37</v>
      </c>
      <c r="E3" s="177">
        <v>10870.73</v>
      </c>
      <c r="F3" s="177">
        <v>4336.58</v>
      </c>
      <c r="G3" s="93">
        <v>13507.32</v>
      </c>
      <c r="H3" s="178">
        <f t="shared" ref="H3:H16" si="1">D3/$A3</f>
        <v>0.17958199999999999</v>
      </c>
      <c r="I3" s="179">
        <f t="shared" si="0"/>
        <v>0.31059228571428571</v>
      </c>
      <c r="J3" s="179">
        <f t="shared" si="0"/>
        <v>0.12390228571428571</v>
      </c>
      <c r="K3" s="180">
        <f t="shared" si="0"/>
        <v>0.38592342857142858</v>
      </c>
    </row>
    <row r="4" spans="1:11" ht="14.4">
      <c r="A4" s="174">
        <v>40000</v>
      </c>
      <c r="B4" s="175">
        <v>71446.789999999994</v>
      </c>
      <c r="C4" s="176">
        <v>0.43386488000000001</v>
      </c>
      <c r="D4" s="177">
        <v>7273.16</v>
      </c>
      <c r="E4" s="177">
        <v>12346.36</v>
      </c>
      <c r="F4" s="177">
        <v>5117.0600000000004</v>
      </c>
      <c r="G4" s="93">
        <v>15263.42</v>
      </c>
      <c r="H4" s="178">
        <f t="shared" si="1"/>
        <v>0.18182899999999999</v>
      </c>
      <c r="I4" s="179">
        <f t="shared" si="0"/>
        <v>0.30865900000000002</v>
      </c>
      <c r="J4" s="179">
        <f t="shared" si="0"/>
        <v>0.1279265</v>
      </c>
      <c r="K4" s="180">
        <f t="shared" si="0"/>
        <v>0.38158550000000002</v>
      </c>
    </row>
    <row r="5" spans="1:11" ht="14.4">
      <c r="A5" s="174">
        <v>45000</v>
      </c>
      <c r="B5" s="175">
        <v>73278.960000000006</v>
      </c>
      <c r="C5" s="176">
        <v>0.36643456000000002</v>
      </c>
      <c r="D5" s="177">
        <v>8260.98</v>
      </c>
      <c r="E5" s="177">
        <v>13821.95</v>
      </c>
      <c r="F5" s="177">
        <v>5897.56</v>
      </c>
      <c r="G5" s="93">
        <v>17019.509999999998</v>
      </c>
      <c r="H5" s="178">
        <f t="shared" si="1"/>
        <v>0.18357733333333331</v>
      </c>
      <c r="I5" s="179">
        <f t="shared" si="0"/>
        <v>0.30715444444444445</v>
      </c>
      <c r="J5" s="179">
        <f t="shared" si="0"/>
        <v>0.13105688888888889</v>
      </c>
      <c r="K5" s="180">
        <f t="shared" si="0"/>
        <v>0.37821133333333329</v>
      </c>
    </row>
    <row r="6" spans="1:11" ht="14.4">
      <c r="A6" s="174">
        <v>50000</v>
      </c>
      <c r="B6" s="175">
        <v>74817.490000000005</v>
      </c>
      <c r="C6" s="176">
        <v>0.30770592000000002</v>
      </c>
      <c r="D6" s="177">
        <v>9248.7800000000007</v>
      </c>
      <c r="E6" s="177">
        <v>15297.56</v>
      </c>
      <c r="F6" s="177">
        <v>6678.05</v>
      </c>
      <c r="G6" s="93">
        <v>18775.61</v>
      </c>
      <c r="H6" s="178">
        <f t="shared" si="1"/>
        <v>0.18497560000000002</v>
      </c>
      <c r="I6" s="179">
        <f t="shared" si="0"/>
        <v>0.30595119999999998</v>
      </c>
      <c r="J6" s="179">
        <f t="shared" si="0"/>
        <v>0.13356100000000001</v>
      </c>
      <c r="K6" s="180">
        <f t="shared" si="0"/>
        <v>0.37551220000000002</v>
      </c>
    </row>
    <row r="7" spans="1:11" ht="14.4">
      <c r="A7" s="174">
        <v>55000</v>
      </c>
      <c r="B7" s="175">
        <v>76097.27</v>
      </c>
      <c r="C7" s="176">
        <v>0.25595536000000002</v>
      </c>
      <c r="D7" s="177">
        <v>10236.59</v>
      </c>
      <c r="E7" s="177">
        <v>16773.169999999998</v>
      </c>
      <c r="F7" s="177">
        <v>7458.54</v>
      </c>
      <c r="G7" s="93">
        <v>20531.71</v>
      </c>
      <c r="H7" s="178">
        <f t="shared" si="1"/>
        <v>0.18611981818181819</v>
      </c>
      <c r="I7" s="179">
        <f t="shared" si="0"/>
        <v>0.30496672727272722</v>
      </c>
      <c r="J7" s="179">
        <f t="shared" si="0"/>
        <v>0.13560981818181819</v>
      </c>
      <c r="K7" s="180">
        <f t="shared" si="0"/>
        <v>0.37330381818181818</v>
      </c>
    </row>
    <row r="8" spans="1:11" ht="14.4">
      <c r="A8" s="174">
        <v>60000</v>
      </c>
      <c r="B8" s="175">
        <v>77146.78</v>
      </c>
      <c r="C8" s="176">
        <v>0.20990181999999999</v>
      </c>
      <c r="D8" s="177">
        <v>11224.39</v>
      </c>
      <c r="E8" s="177">
        <v>18248.78</v>
      </c>
      <c r="F8" s="177">
        <v>8239.02</v>
      </c>
      <c r="G8" s="93">
        <v>22287.8</v>
      </c>
      <c r="H8" s="178">
        <f t="shared" si="1"/>
        <v>0.18707316666666665</v>
      </c>
      <c r="I8" s="179">
        <f t="shared" si="0"/>
        <v>0.3041463333333333</v>
      </c>
      <c r="J8" s="179">
        <f t="shared" si="0"/>
        <v>0.13731699999999999</v>
      </c>
      <c r="K8" s="180">
        <f t="shared" si="0"/>
        <v>0.37146333333333331</v>
      </c>
    </row>
    <row r="9" spans="1:11" ht="14.4">
      <c r="A9" s="174">
        <v>65000</v>
      </c>
      <c r="B9" s="175">
        <v>77989.64</v>
      </c>
      <c r="C9" s="176">
        <v>0.1685719</v>
      </c>
      <c r="D9" s="177">
        <v>12212.19</v>
      </c>
      <c r="E9" s="177">
        <v>19724.400000000001</v>
      </c>
      <c r="F9" s="177">
        <v>9019.51</v>
      </c>
      <c r="G9" s="93">
        <v>24043.9</v>
      </c>
      <c r="H9" s="178">
        <f t="shared" si="1"/>
        <v>0.18787984615384618</v>
      </c>
      <c r="I9" s="179">
        <f t="shared" si="0"/>
        <v>0.30345230769230769</v>
      </c>
      <c r="J9" s="179">
        <f t="shared" si="0"/>
        <v>0.13876169230769231</v>
      </c>
      <c r="K9" s="180">
        <f t="shared" si="0"/>
        <v>0.36990615384615388</v>
      </c>
    </row>
    <row r="10" spans="1:11" ht="14.4">
      <c r="A10" s="174">
        <v>70000</v>
      </c>
      <c r="B10" s="175">
        <v>78645.679999999993</v>
      </c>
      <c r="C10" s="176">
        <v>0.13120831999999999</v>
      </c>
      <c r="D10" s="177">
        <v>13199.99</v>
      </c>
      <c r="E10" s="177">
        <v>21200.01</v>
      </c>
      <c r="F10" s="177">
        <v>9800</v>
      </c>
      <c r="G10" s="93">
        <v>25799.99</v>
      </c>
      <c r="H10" s="178">
        <f t="shared" si="1"/>
        <v>0.18857128571428572</v>
      </c>
      <c r="I10" s="179">
        <f t="shared" si="0"/>
        <v>0.30285728571428572</v>
      </c>
      <c r="J10" s="179">
        <f t="shared" si="0"/>
        <v>0.14000000000000001</v>
      </c>
      <c r="K10" s="180">
        <f t="shared" si="0"/>
        <v>0.36857128571428571</v>
      </c>
    </row>
    <row r="11" spans="1:11" ht="14.4">
      <c r="A11" s="174">
        <v>75000</v>
      </c>
      <c r="B11" s="175">
        <v>79131.759999999995</v>
      </c>
      <c r="C11" s="176">
        <v>9.7215140000000005E-2</v>
      </c>
      <c r="D11" s="177">
        <v>14187.8</v>
      </c>
      <c r="E11" s="177">
        <v>22675.61</v>
      </c>
      <c r="F11" s="177">
        <v>10580.49</v>
      </c>
      <c r="G11" s="93">
        <v>27556.1</v>
      </c>
      <c r="H11" s="178">
        <f t="shared" si="1"/>
        <v>0.18917066666666665</v>
      </c>
      <c r="I11" s="179">
        <f t="shared" si="0"/>
        <v>0.30234146666666667</v>
      </c>
      <c r="J11" s="179">
        <f t="shared" si="0"/>
        <v>0.14107320000000001</v>
      </c>
      <c r="K11" s="180">
        <f t="shared" si="0"/>
        <v>0.36741466666666667</v>
      </c>
    </row>
    <row r="12" spans="1:11" ht="14.4">
      <c r="A12" s="174">
        <v>80000</v>
      </c>
      <c r="B12" s="175">
        <v>79462.320000000007</v>
      </c>
      <c r="C12" s="176">
        <v>6.6112379999999998E-2</v>
      </c>
      <c r="D12" s="177">
        <v>15175.61</v>
      </c>
      <c r="E12" s="177">
        <v>24151.22</v>
      </c>
      <c r="F12" s="177">
        <v>11360.98</v>
      </c>
      <c r="G12" s="93">
        <v>29312.19</v>
      </c>
      <c r="H12" s="178">
        <f t="shared" si="1"/>
        <v>0.18969512500000002</v>
      </c>
      <c r="I12" s="179">
        <f t="shared" si="0"/>
        <v>0.30189025000000003</v>
      </c>
      <c r="J12" s="179">
        <f t="shared" si="0"/>
        <v>0.14201225000000001</v>
      </c>
      <c r="K12" s="180">
        <f t="shared" si="0"/>
        <v>0.366402375</v>
      </c>
    </row>
    <row r="13" spans="1:11" ht="14.4">
      <c r="A13" s="174">
        <v>85000</v>
      </c>
      <c r="B13" s="175">
        <v>79649.899999999994</v>
      </c>
      <c r="C13" s="176">
        <v>3.7515859999999998E-2</v>
      </c>
      <c r="D13" s="177">
        <v>16163.41</v>
      </c>
      <c r="E13" s="177">
        <v>25626.83</v>
      </c>
      <c r="F13" s="177">
        <v>12141.47</v>
      </c>
      <c r="G13" s="93">
        <v>31068.29</v>
      </c>
      <c r="H13" s="178">
        <f t="shared" si="1"/>
        <v>0.19015776470588236</v>
      </c>
      <c r="I13" s="179">
        <f t="shared" si="0"/>
        <v>0.30149211764705885</v>
      </c>
      <c r="J13" s="179">
        <f t="shared" si="0"/>
        <v>0.14284082352941177</v>
      </c>
      <c r="K13" s="180">
        <f t="shared" si="0"/>
        <v>0.36550929411764704</v>
      </c>
    </row>
    <row r="14" spans="1:11" ht="14.4">
      <c r="A14" s="174">
        <v>90000</v>
      </c>
      <c r="B14" s="175">
        <v>79705.63</v>
      </c>
      <c r="C14" s="176">
        <v>1.1145E-2</v>
      </c>
      <c r="D14" s="177">
        <v>17093.05</v>
      </c>
      <c r="E14" s="177">
        <v>27015.55</v>
      </c>
      <c r="F14" s="177">
        <v>12876.03</v>
      </c>
      <c r="G14" s="93">
        <v>32721.08</v>
      </c>
      <c r="H14" s="178">
        <f t="shared" si="1"/>
        <v>0.18992277777777777</v>
      </c>
      <c r="I14" s="179">
        <f t="shared" si="0"/>
        <v>0.30017277777777779</v>
      </c>
      <c r="J14" s="179">
        <f t="shared" si="0"/>
        <v>0.143067</v>
      </c>
      <c r="K14" s="180">
        <f t="shared" si="0"/>
        <v>0.36356755555555559</v>
      </c>
    </row>
    <row r="15" spans="1:11" ht="14.4">
      <c r="A15" s="174">
        <v>95000</v>
      </c>
      <c r="B15" s="175">
        <v>79705.63</v>
      </c>
      <c r="C15" s="176">
        <v>-9.9999999999999995E-7</v>
      </c>
      <c r="D15" s="177">
        <v>17093.05</v>
      </c>
      <c r="E15" s="177">
        <v>27015.55</v>
      </c>
      <c r="F15" s="177">
        <v>12876.03</v>
      </c>
      <c r="G15" s="93">
        <v>32721.08</v>
      </c>
      <c r="H15" s="178">
        <f t="shared" si="1"/>
        <v>0.17992684210526316</v>
      </c>
      <c r="I15" s="179">
        <f t="shared" si="0"/>
        <v>0.28437421052631578</v>
      </c>
      <c r="J15" s="179">
        <f t="shared" si="0"/>
        <v>0.13553715789473686</v>
      </c>
      <c r="K15" s="180">
        <f t="shared" si="0"/>
        <v>0.34443242105263161</v>
      </c>
    </row>
    <row r="16" spans="1:11" ht="14.4">
      <c r="A16" s="181">
        <v>100000</v>
      </c>
      <c r="B16" s="182">
        <v>79705.63</v>
      </c>
      <c r="C16" s="183">
        <v>-9.9999999999999995E-7</v>
      </c>
      <c r="D16" s="184">
        <v>17093.05</v>
      </c>
      <c r="E16" s="184">
        <v>27015.55</v>
      </c>
      <c r="F16" s="184">
        <v>12876.03</v>
      </c>
      <c r="G16" s="97">
        <v>32721.08</v>
      </c>
      <c r="H16" s="185">
        <f t="shared" si="1"/>
        <v>0.17093049999999999</v>
      </c>
      <c r="I16" s="186">
        <f t="shared" si="0"/>
        <v>0.27015549999999999</v>
      </c>
      <c r="J16" s="186">
        <f t="shared" si="0"/>
        <v>0.12876029999999999</v>
      </c>
      <c r="K16" s="187">
        <f t="shared" si="0"/>
        <v>0.32721080000000002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K16"/>
  <sheetViews>
    <sheetView topLeftCell="A18" zoomScale="90" zoomScaleNormal="90" workbookViewId="0">
      <selection activeCell="A18" sqref="A18"/>
    </sheetView>
  </sheetViews>
  <sheetFormatPr defaultColWidth="8.88671875" defaultRowHeight="14.4"/>
  <cols>
    <col min="1" max="2" width="11.109375" style="91" customWidth="1"/>
    <col min="3" max="3" width="8.6640625" style="91" customWidth="1"/>
    <col min="4" max="7" width="9" style="91" customWidth="1"/>
    <col min="8" max="16384" width="8.88671875" style="91"/>
  </cols>
  <sheetData>
    <row r="1" spans="1:11">
      <c r="A1" s="89" t="s">
        <v>120</v>
      </c>
      <c r="B1" s="162" t="s">
        <v>9</v>
      </c>
      <c r="C1" s="162" t="s">
        <v>115</v>
      </c>
      <c r="D1" s="162" t="s">
        <v>116</v>
      </c>
      <c r="E1" s="162" t="s">
        <v>117</v>
      </c>
      <c r="F1" s="162" t="s">
        <v>118</v>
      </c>
      <c r="G1" s="90" t="s">
        <v>119</v>
      </c>
      <c r="H1" s="163" t="s">
        <v>68</v>
      </c>
      <c r="I1" s="164" t="s">
        <v>69</v>
      </c>
      <c r="J1" s="164" t="s">
        <v>70</v>
      </c>
      <c r="K1" s="165" t="s">
        <v>71</v>
      </c>
    </row>
    <row r="2" spans="1:11">
      <c r="A2" s="166">
        <v>30000</v>
      </c>
      <c r="B2" s="167">
        <v>66715.509999999995</v>
      </c>
      <c r="C2" s="168"/>
      <c r="D2" s="169">
        <v>5297.56</v>
      </c>
      <c r="E2" s="169">
        <v>9395.1200000000008</v>
      </c>
      <c r="F2" s="169">
        <v>3556.1</v>
      </c>
      <c r="G2" s="170">
        <v>11751.22</v>
      </c>
      <c r="H2" s="171">
        <f>D2/$A2</f>
        <v>0.17658533333333334</v>
      </c>
      <c r="I2" s="172">
        <f t="shared" ref="I2:K16" si="0">E2/$A2</f>
        <v>0.31317066666666671</v>
      </c>
      <c r="J2" s="172">
        <f t="shared" si="0"/>
        <v>0.11853666666666667</v>
      </c>
      <c r="K2" s="173">
        <f t="shared" si="0"/>
        <v>0.3917073333333333</v>
      </c>
    </row>
    <row r="3" spans="1:11">
      <c r="A3" s="174">
        <v>35000</v>
      </c>
      <c r="B3" s="175">
        <v>69277.47</v>
      </c>
      <c r="C3" s="176">
        <v>0.51239111999999998</v>
      </c>
      <c r="D3" s="177">
        <v>6285.37</v>
      </c>
      <c r="E3" s="177">
        <v>10870.73</v>
      </c>
      <c r="F3" s="177">
        <v>4336.58</v>
      </c>
      <c r="G3" s="93">
        <v>13507.32</v>
      </c>
      <c r="H3" s="178">
        <f t="shared" ref="H3:H16" si="1">D3/$A3</f>
        <v>0.17958199999999999</v>
      </c>
      <c r="I3" s="179">
        <f t="shared" si="0"/>
        <v>0.31059228571428571</v>
      </c>
      <c r="J3" s="179">
        <f t="shared" si="0"/>
        <v>0.12390228571428571</v>
      </c>
      <c r="K3" s="180">
        <f t="shared" si="0"/>
        <v>0.38592342857142858</v>
      </c>
    </row>
    <row r="4" spans="1:11">
      <c r="A4" s="174">
        <v>40000</v>
      </c>
      <c r="B4" s="175">
        <v>71446.789999999994</v>
      </c>
      <c r="C4" s="176">
        <v>0.43386488000000001</v>
      </c>
      <c r="D4" s="177">
        <v>7273.16</v>
      </c>
      <c r="E4" s="177">
        <v>12346.36</v>
      </c>
      <c r="F4" s="177">
        <v>5117.0600000000004</v>
      </c>
      <c r="G4" s="93">
        <v>15263.42</v>
      </c>
      <c r="H4" s="178">
        <f t="shared" si="1"/>
        <v>0.18182899999999999</v>
      </c>
      <c r="I4" s="179">
        <f t="shared" si="0"/>
        <v>0.30865900000000002</v>
      </c>
      <c r="J4" s="179">
        <f t="shared" si="0"/>
        <v>0.1279265</v>
      </c>
      <c r="K4" s="180">
        <f t="shared" si="0"/>
        <v>0.38158550000000002</v>
      </c>
    </row>
    <row r="5" spans="1:11">
      <c r="A5" s="174">
        <v>45000</v>
      </c>
      <c r="B5" s="175">
        <v>73278.960000000006</v>
      </c>
      <c r="C5" s="176">
        <v>0.36643456000000002</v>
      </c>
      <c r="D5" s="177">
        <v>8260.98</v>
      </c>
      <c r="E5" s="177">
        <v>13821.95</v>
      </c>
      <c r="F5" s="177">
        <v>5897.56</v>
      </c>
      <c r="G5" s="93">
        <v>17019.509999999998</v>
      </c>
      <c r="H5" s="178">
        <f t="shared" si="1"/>
        <v>0.18357733333333331</v>
      </c>
      <c r="I5" s="179">
        <f t="shared" si="0"/>
        <v>0.30715444444444445</v>
      </c>
      <c r="J5" s="179">
        <f t="shared" si="0"/>
        <v>0.13105688888888889</v>
      </c>
      <c r="K5" s="180">
        <f t="shared" si="0"/>
        <v>0.37821133333333329</v>
      </c>
    </row>
    <row r="6" spans="1:11">
      <c r="A6" s="174">
        <v>50000</v>
      </c>
      <c r="B6" s="175">
        <v>74817.490000000005</v>
      </c>
      <c r="C6" s="176">
        <v>0.30770592000000002</v>
      </c>
      <c r="D6" s="177">
        <v>9248.7800000000007</v>
      </c>
      <c r="E6" s="177">
        <v>15297.56</v>
      </c>
      <c r="F6" s="177">
        <v>6678.05</v>
      </c>
      <c r="G6" s="93">
        <v>18775.61</v>
      </c>
      <c r="H6" s="178">
        <f t="shared" si="1"/>
        <v>0.18497560000000002</v>
      </c>
      <c r="I6" s="179">
        <f t="shared" si="0"/>
        <v>0.30595119999999998</v>
      </c>
      <c r="J6" s="179">
        <f t="shared" si="0"/>
        <v>0.13356100000000001</v>
      </c>
      <c r="K6" s="180">
        <f t="shared" si="0"/>
        <v>0.37551220000000002</v>
      </c>
    </row>
    <row r="7" spans="1:11">
      <c r="A7" s="174">
        <v>55000</v>
      </c>
      <c r="B7" s="175">
        <v>76097.27</v>
      </c>
      <c r="C7" s="176">
        <v>0.25595536000000002</v>
      </c>
      <c r="D7" s="177">
        <v>10236.59</v>
      </c>
      <c r="E7" s="177">
        <v>16773.169999999998</v>
      </c>
      <c r="F7" s="177">
        <v>7458.54</v>
      </c>
      <c r="G7" s="93">
        <v>20531.71</v>
      </c>
      <c r="H7" s="178">
        <f t="shared" si="1"/>
        <v>0.18611981818181819</v>
      </c>
      <c r="I7" s="179">
        <f t="shared" si="0"/>
        <v>0.30496672727272722</v>
      </c>
      <c r="J7" s="179">
        <f t="shared" si="0"/>
        <v>0.13560981818181819</v>
      </c>
      <c r="K7" s="180">
        <f t="shared" si="0"/>
        <v>0.37330381818181818</v>
      </c>
    </row>
    <row r="8" spans="1:11">
      <c r="A8" s="174">
        <v>60000</v>
      </c>
      <c r="B8" s="175">
        <v>77146.78</v>
      </c>
      <c r="C8" s="176">
        <v>0.20990181999999999</v>
      </c>
      <c r="D8" s="177">
        <v>11224.39</v>
      </c>
      <c r="E8" s="177">
        <v>18248.78</v>
      </c>
      <c r="F8" s="177">
        <v>8239.02</v>
      </c>
      <c r="G8" s="93">
        <v>22287.8</v>
      </c>
      <c r="H8" s="178">
        <f t="shared" si="1"/>
        <v>0.18707316666666665</v>
      </c>
      <c r="I8" s="179">
        <f t="shared" si="0"/>
        <v>0.3041463333333333</v>
      </c>
      <c r="J8" s="179">
        <f t="shared" si="0"/>
        <v>0.13731699999999999</v>
      </c>
      <c r="K8" s="180">
        <f t="shared" si="0"/>
        <v>0.37146333333333331</v>
      </c>
    </row>
    <row r="9" spans="1:11">
      <c r="A9" s="174">
        <v>65000</v>
      </c>
      <c r="B9" s="175">
        <v>77989.64</v>
      </c>
      <c r="C9" s="176">
        <v>0.1685719</v>
      </c>
      <c r="D9" s="177">
        <v>12212.19</v>
      </c>
      <c r="E9" s="177">
        <v>19724.400000000001</v>
      </c>
      <c r="F9" s="177">
        <v>9019.51</v>
      </c>
      <c r="G9" s="93">
        <v>24043.9</v>
      </c>
      <c r="H9" s="178">
        <f t="shared" si="1"/>
        <v>0.18787984615384618</v>
      </c>
      <c r="I9" s="179">
        <f t="shared" si="0"/>
        <v>0.30345230769230769</v>
      </c>
      <c r="J9" s="179">
        <f t="shared" si="0"/>
        <v>0.13876169230769231</v>
      </c>
      <c r="K9" s="180">
        <f t="shared" si="0"/>
        <v>0.36990615384615388</v>
      </c>
    </row>
    <row r="10" spans="1:11">
      <c r="A10" s="174">
        <v>70000</v>
      </c>
      <c r="B10" s="175">
        <v>78645.679999999993</v>
      </c>
      <c r="C10" s="176">
        <v>0.13120831999999999</v>
      </c>
      <c r="D10" s="177">
        <v>13199.99</v>
      </c>
      <c r="E10" s="177">
        <v>21200.01</v>
      </c>
      <c r="F10" s="177">
        <v>9800</v>
      </c>
      <c r="G10" s="93">
        <v>25799.99</v>
      </c>
      <c r="H10" s="178">
        <f t="shared" si="1"/>
        <v>0.18857128571428572</v>
      </c>
      <c r="I10" s="179">
        <f t="shared" si="0"/>
        <v>0.30285728571428572</v>
      </c>
      <c r="J10" s="179">
        <f t="shared" si="0"/>
        <v>0.14000000000000001</v>
      </c>
      <c r="K10" s="180">
        <f t="shared" si="0"/>
        <v>0.36857128571428571</v>
      </c>
    </row>
    <row r="11" spans="1:11">
      <c r="A11" s="174">
        <v>75000</v>
      </c>
      <c r="B11" s="175">
        <v>79131.759999999995</v>
      </c>
      <c r="C11" s="176">
        <v>9.7215140000000005E-2</v>
      </c>
      <c r="D11" s="177">
        <v>14187.8</v>
      </c>
      <c r="E11" s="177">
        <v>22675.61</v>
      </c>
      <c r="F11" s="177">
        <v>10580.49</v>
      </c>
      <c r="G11" s="93">
        <v>27556.1</v>
      </c>
      <c r="H11" s="178">
        <f t="shared" si="1"/>
        <v>0.18917066666666665</v>
      </c>
      <c r="I11" s="179">
        <f t="shared" si="0"/>
        <v>0.30234146666666667</v>
      </c>
      <c r="J11" s="179">
        <f t="shared" si="0"/>
        <v>0.14107320000000001</v>
      </c>
      <c r="K11" s="180">
        <f t="shared" si="0"/>
        <v>0.36741466666666667</v>
      </c>
    </row>
    <row r="12" spans="1:11">
      <c r="A12" s="174">
        <v>80000</v>
      </c>
      <c r="B12" s="175">
        <v>79462.320000000007</v>
      </c>
      <c r="C12" s="176">
        <v>6.6112379999999998E-2</v>
      </c>
      <c r="D12" s="177">
        <v>15175.61</v>
      </c>
      <c r="E12" s="177">
        <v>24151.22</v>
      </c>
      <c r="F12" s="177">
        <v>11360.98</v>
      </c>
      <c r="G12" s="93">
        <v>29312.19</v>
      </c>
      <c r="H12" s="178">
        <f t="shared" si="1"/>
        <v>0.18969512500000002</v>
      </c>
      <c r="I12" s="179">
        <f t="shared" si="0"/>
        <v>0.30189025000000003</v>
      </c>
      <c r="J12" s="179">
        <f t="shared" si="0"/>
        <v>0.14201225000000001</v>
      </c>
      <c r="K12" s="180">
        <f t="shared" si="0"/>
        <v>0.366402375</v>
      </c>
    </row>
    <row r="13" spans="1:11">
      <c r="A13" s="174">
        <v>85000</v>
      </c>
      <c r="B13" s="175">
        <v>79649.899999999994</v>
      </c>
      <c r="C13" s="176">
        <v>3.7515859999999998E-2</v>
      </c>
      <c r="D13" s="177">
        <v>16163.41</v>
      </c>
      <c r="E13" s="177">
        <v>25626.83</v>
      </c>
      <c r="F13" s="177">
        <v>12141.47</v>
      </c>
      <c r="G13" s="93">
        <v>31068.29</v>
      </c>
      <c r="H13" s="178">
        <f t="shared" si="1"/>
        <v>0.19015776470588236</v>
      </c>
      <c r="I13" s="179">
        <f t="shared" si="0"/>
        <v>0.30149211764705885</v>
      </c>
      <c r="J13" s="179">
        <f t="shared" si="0"/>
        <v>0.14284082352941177</v>
      </c>
      <c r="K13" s="180">
        <f t="shared" si="0"/>
        <v>0.36550929411764704</v>
      </c>
    </row>
    <row r="14" spans="1:11">
      <c r="A14" s="174">
        <v>90000</v>
      </c>
      <c r="B14" s="175">
        <v>79705.63</v>
      </c>
      <c r="C14" s="176">
        <v>1.1145E-2</v>
      </c>
      <c r="D14" s="177">
        <v>17093.05</v>
      </c>
      <c r="E14" s="177">
        <v>27015.55</v>
      </c>
      <c r="F14" s="177">
        <v>12876.03</v>
      </c>
      <c r="G14" s="93">
        <v>32721.08</v>
      </c>
      <c r="H14" s="178">
        <f t="shared" si="1"/>
        <v>0.18992277777777777</v>
      </c>
      <c r="I14" s="179">
        <f t="shared" si="0"/>
        <v>0.30017277777777779</v>
      </c>
      <c r="J14" s="179">
        <f t="shared" si="0"/>
        <v>0.143067</v>
      </c>
      <c r="K14" s="180">
        <f t="shared" si="0"/>
        <v>0.36356755555555559</v>
      </c>
    </row>
    <row r="15" spans="1:11">
      <c r="A15" s="174">
        <v>95000</v>
      </c>
      <c r="B15" s="175">
        <v>79705.63</v>
      </c>
      <c r="C15" s="176">
        <v>-9.9999999999999995E-7</v>
      </c>
      <c r="D15" s="177">
        <v>17093.05</v>
      </c>
      <c r="E15" s="177">
        <v>27015.55</v>
      </c>
      <c r="F15" s="177">
        <v>12876.03</v>
      </c>
      <c r="G15" s="93">
        <v>32721.08</v>
      </c>
      <c r="H15" s="178">
        <f t="shared" si="1"/>
        <v>0.17992684210526316</v>
      </c>
      <c r="I15" s="179">
        <f t="shared" si="0"/>
        <v>0.28437421052631578</v>
      </c>
      <c r="J15" s="179">
        <f t="shared" si="0"/>
        <v>0.13553715789473686</v>
      </c>
      <c r="K15" s="180">
        <f t="shared" si="0"/>
        <v>0.34443242105263161</v>
      </c>
    </row>
    <row r="16" spans="1:11">
      <c r="A16" s="181">
        <v>100000</v>
      </c>
      <c r="B16" s="182">
        <v>79705.63</v>
      </c>
      <c r="C16" s="183">
        <v>-9.9999999999999995E-7</v>
      </c>
      <c r="D16" s="184">
        <v>17093.05</v>
      </c>
      <c r="E16" s="184">
        <v>27015.55</v>
      </c>
      <c r="F16" s="184">
        <v>12876.03</v>
      </c>
      <c r="G16" s="97">
        <v>32721.08</v>
      </c>
      <c r="H16" s="185">
        <f t="shared" si="1"/>
        <v>0.17093049999999999</v>
      </c>
      <c r="I16" s="186">
        <f t="shared" si="0"/>
        <v>0.27015549999999999</v>
      </c>
      <c r="J16" s="186">
        <f t="shared" si="0"/>
        <v>0.12876029999999999</v>
      </c>
      <c r="K16" s="187">
        <f t="shared" si="0"/>
        <v>0.32721080000000002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N28"/>
  <sheetViews>
    <sheetView workbookViewId="0">
      <selection activeCell="C24" sqref="C24"/>
    </sheetView>
  </sheetViews>
  <sheetFormatPr defaultColWidth="8.88671875" defaultRowHeight="13.2"/>
  <cols>
    <col min="1" max="1" width="19" customWidth="1"/>
    <col min="2" max="4" width="9.6640625" customWidth="1"/>
    <col min="5" max="5" width="10.5546875" bestFit="1" customWidth="1"/>
    <col min="6" max="6" width="9.6640625" customWidth="1"/>
    <col min="7" max="7" width="11.44140625" customWidth="1"/>
    <col min="8" max="8" width="7.6640625" customWidth="1"/>
  </cols>
  <sheetData>
    <row r="1" spans="1:14">
      <c r="A1" s="5" t="s">
        <v>121</v>
      </c>
    </row>
    <row r="2" spans="1:14">
      <c r="I2" s="5" t="s">
        <v>0</v>
      </c>
    </row>
    <row r="3" spans="1:14">
      <c r="A3" s="5" t="s">
        <v>122</v>
      </c>
      <c r="B3" s="121" t="s">
        <v>123</v>
      </c>
      <c r="C3" s="121" t="s">
        <v>124</v>
      </c>
      <c r="D3" s="121" t="s">
        <v>125</v>
      </c>
      <c r="E3" s="121" t="s">
        <v>126</v>
      </c>
      <c r="F3" s="121" t="s">
        <v>127</v>
      </c>
    </row>
    <row r="4" spans="1:14">
      <c r="A4" s="122" t="s">
        <v>128</v>
      </c>
      <c r="B4" s="123">
        <f>AVERAGE(J5:J28)</f>
        <v>2.0878250000000004E-2</v>
      </c>
      <c r="C4" s="123">
        <f>AVERAGE(K5:K28)</f>
        <v>1.2053833333333333E-2</v>
      </c>
      <c r="D4" s="123">
        <f>AVERAGE(L5:L28)</f>
        <v>6.853874999999998E-3</v>
      </c>
      <c r="E4" s="123">
        <f>AVERAGE(M5:M28)</f>
        <v>2.2589791666666675E-2</v>
      </c>
      <c r="F4" s="123">
        <f>AVERAGE(N5:N28)</f>
        <v>1.3352333333333334E-2</v>
      </c>
      <c r="I4" s="124" t="s">
        <v>129</v>
      </c>
      <c r="J4" s="125" t="s">
        <v>123</v>
      </c>
      <c r="K4" s="125" t="s">
        <v>124</v>
      </c>
      <c r="L4" s="125" t="s">
        <v>125</v>
      </c>
      <c r="M4" s="125" t="s">
        <v>126</v>
      </c>
      <c r="N4" s="126" t="s">
        <v>127</v>
      </c>
    </row>
    <row r="5" spans="1:14">
      <c r="A5" s="122" t="s">
        <v>130</v>
      </c>
      <c r="B5" s="123">
        <f>STDEV(J5:J28)</f>
        <v>9.8082472751583993E-2</v>
      </c>
      <c r="C5" s="123">
        <f>STDEV(K5:K28)</f>
        <v>6.0261980653798966E-2</v>
      </c>
      <c r="D5" s="123">
        <f>STDEV(L5:L28)</f>
        <v>3.640693605477862E-2</v>
      </c>
      <c r="E5" s="123">
        <f>STDEV(M5:M28)</f>
        <v>8.2974716493210296E-2</v>
      </c>
      <c r="F5" s="123">
        <f>STDEV(N5:N28)</f>
        <v>4.9928023907174227E-2</v>
      </c>
      <c r="I5" s="33">
        <v>1</v>
      </c>
      <c r="J5" s="127">
        <v>0.228161</v>
      </c>
      <c r="K5" s="127">
        <v>-7.2052000000000005E-2</v>
      </c>
      <c r="L5" s="127">
        <v>1.7301E-2</v>
      </c>
      <c r="M5" s="127">
        <v>0.22265599999999999</v>
      </c>
      <c r="N5" s="128">
        <v>8.2018999999999995E-2</v>
      </c>
    </row>
    <row r="6" spans="1:14">
      <c r="I6" s="33">
        <v>2</v>
      </c>
      <c r="J6" s="127">
        <v>9.1335E-2</v>
      </c>
      <c r="K6" s="127">
        <v>2.5881999999999999E-2</v>
      </c>
      <c r="L6" s="127">
        <v>5.6462999999999999E-2</v>
      </c>
      <c r="M6" s="127">
        <v>1.278E-2</v>
      </c>
      <c r="N6" s="128">
        <v>-3.4985000000000002E-2</v>
      </c>
    </row>
    <row r="7" spans="1:14">
      <c r="A7" s="129" t="s">
        <v>131</v>
      </c>
      <c r="G7" s="130" t="s">
        <v>132</v>
      </c>
      <c r="I7" s="33">
        <v>3</v>
      </c>
      <c r="J7" s="127">
        <v>-1.2876E-2</v>
      </c>
      <c r="K7" s="127">
        <v>-4.7705999999999998E-2</v>
      </c>
      <c r="L7" s="127">
        <v>2.2800999999999998E-2</v>
      </c>
      <c r="M7" s="127">
        <v>3.7850000000000002E-3</v>
      </c>
      <c r="N7" s="128">
        <v>1.6615999999999999E-2</v>
      </c>
    </row>
    <row r="8" spans="1:14">
      <c r="A8" s="131" t="s">
        <v>123</v>
      </c>
      <c r="B8" s="123">
        <f>COVAR($J5:$J28,J$5:J$28)</f>
        <v>9.2193309835208338E-3</v>
      </c>
      <c r="C8" s="123">
        <f>COVAR($J5:$J28,K$5:K$28)</f>
        <v>-6.2951649883333325E-4</v>
      </c>
      <c r="D8" s="123">
        <f>COVAR($J5:$J28,L$5:L$28)</f>
        <v>2.9668648569791656E-4</v>
      </c>
      <c r="E8" s="123">
        <f>COVAR($J5:$J28,M$5:M$28)</f>
        <v>2.5777142163854161E-3</v>
      </c>
      <c r="F8" s="123">
        <f>COVAR($J5:$J28,N$5:N$28)</f>
        <v>1.1726945438749997E-3</v>
      </c>
      <c r="G8" s="132">
        <f>B15</f>
        <v>0.13231226902233076</v>
      </c>
      <c r="I8" s="33">
        <v>4</v>
      </c>
      <c r="J8" s="127">
        <v>-0.171957</v>
      </c>
      <c r="K8" s="127">
        <v>6.3414999999999999E-2</v>
      </c>
      <c r="L8" s="127">
        <v>0</v>
      </c>
      <c r="M8" s="127">
        <v>4.1008999999999997E-2</v>
      </c>
      <c r="N8" s="128">
        <v>-7.4963000000000002E-2</v>
      </c>
    </row>
    <row r="9" spans="1:14">
      <c r="A9" s="131" t="s">
        <v>124</v>
      </c>
      <c r="B9" s="123">
        <f>COVAR($K5:$K28,J$5:J$28)</f>
        <v>-6.2951649883333325E-4</v>
      </c>
      <c r="C9" s="123">
        <f>COVAR($K5:$K28,K$5:K$28)</f>
        <v>3.4801935493055558E-3</v>
      </c>
      <c r="D9" s="123">
        <f>COVAR($K5:$K28,L$5:L$28)</f>
        <v>-4.0692131145833304E-5</v>
      </c>
      <c r="E9" s="123">
        <f>COVAR($K5:$K28,M$5:M$28)</f>
        <v>-5.5174346586805566E-4</v>
      </c>
      <c r="F9" s="123">
        <f>COVAR($K5:$K28,N$5:N$28)</f>
        <v>2.9442938638888874E-4</v>
      </c>
      <c r="G9" s="133">
        <f>C15</f>
        <v>0.30415060591068926</v>
      </c>
      <c r="I9" s="33">
        <v>5</v>
      </c>
      <c r="J9" s="127">
        <v>0.165572</v>
      </c>
      <c r="K9" s="127">
        <v>3.6697E-2</v>
      </c>
      <c r="L9" s="127">
        <v>5.0959999999999998E-3</v>
      </c>
      <c r="M9" s="127">
        <v>7.5758000000000006E-2</v>
      </c>
      <c r="N9" s="128">
        <v>-8.1040000000000001E-3</v>
      </c>
    </row>
    <row r="10" spans="1:14">
      <c r="A10" s="131" t="s">
        <v>125</v>
      </c>
      <c r="B10" s="123">
        <f>COVAR($L5:$L28,J$5:J$28)</f>
        <v>2.9668648569791656E-4</v>
      </c>
      <c r="C10" s="123">
        <f>COVAR($L5:$L28,K$5:K$28)</f>
        <v>-4.0692131145833304E-5</v>
      </c>
      <c r="D10" s="123">
        <f>COVAR($L5:$L28,L$5:L$28)</f>
        <v>1.2702372848593753E-3</v>
      </c>
      <c r="E10" s="123">
        <f>COVAR($L5:$L28,M$5:M$28)</f>
        <v>5.5722903634895825E-4</v>
      </c>
      <c r="F10" s="123">
        <f>COVAR($L5:$L28,N$5:N$28)</f>
        <v>-1.4007737970833341E-4</v>
      </c>
      <c r="G10" s="133">
        <f>D15</f>
        <v>0.15815822620560832</v>
      </c>
      <c r="I10" s="33">
        <v>6</v>
      </c>
      <c r="J10" s="127">
        <v>-7.8919999999999997E-3</v>
      </c>
      <c r="K10" s="127">
        <v>1.3717E-2</v>
      </c>
      <c r="L10" s="127">
        <v>2.2436000000000001E-2</v>
      </c>
      <c r="M10" s="127">
        <v>6.8168999999999993E-2</v>
      </c>
      <c r="N10" s="128">
        <v>5.4455000000000003E-2</v>
      </c>
    </row>
    <row r="11" spans="1:14">
      <c r="A11" s="131" t="s">
        <v>126</v>
      </c>
      <c r="B11" s="123">
        <f>COVAR($M5:$M28,J$5:J$28)</f>
        <v>2.5777142163854161E-3</v>
      </c>
      <c r="C11" s="123">
        <f>COVAR($M5:$M28,K$5:K$28)</f>
        <v>-5.5174346586805566E-4</v>
      </c>
      <c r="D11" s="123">
        <f>COVAR($M5:$M28,L$5:L$28)</f>
        <v>5.5722903634895825E-4</v>
      </c>
      <c r="E11" s="123">
        <f>COVAR($M5:$M28,M$5:M$28)</f>
        <v>6.5979367614149324E-3</v>
      </c>
      <c r="F11" s="123">
        <f>COVAR($M5:$M28,N$5:N$28)</f>
        <v>1.7191114982361103E-3</v>
      </c>
      <c r="G11" s="133">
        <f>E15</f>
        <v>0.22458772597510382</v>
      </c>
      <c r="I11" s="33">
        <v>7</v>
      </c>
      <c r="J11" s="127">
        <v>-4.9091000000000003E-2</v>
      </c>
      <c r="K11" s="127">
        <v>5.9603000000000003E-2</v>
      </c>
      <c r="L11" s="127">
        <v>6.5831000000000001E-2</v>
      </c>
      <c r="M11" s="127">
        <v>-7.1429000000000006E-2</v>
      </c>
      <c r="N11" s="128">
        <v>-8.6071999999999996E-2</v>
      </c>
    </row>
    <row r="12" spans="1:14">
      <c r="A12" s="131" t="s">
        <v>127</v>
      </c>
      <c r="B12" s="123">
        <f>COVAR($N5:$N28,J$5:J$28)</f>
        <v>1.1726945438749997E-3</v>
      </c>
      <c r="C12" s="123">
        <f>COVAR($N5:$N28,K$5:K$28)</f>
        <v>2.9442938638888874E-4</v>
      </c>
      <c r="D12" s="123">
        <f>COVAR($N5:$N28,L$5:L$28)</f>
        <v>-1.4007737970833341E-4</v>
      </c>
      <c r="E12" s="123">
        <f>COVAR($N5:$N28,M$5:M$28)</f>
        <v>1.7191114982361103E-3</v>
      </c>
      <c r="F12" s="123">
        <f>COVAR($N5:$N28,N$5:N$28)</f>
        <v>2.3889405891388891E-3</v>
      </c>
      <c r="G12" s="134">
        <f>F15</f>
        <v>0.180791172886268</v>
      </c>
      <c r="I12" s="33">
        <v>8</v>
      </c>
      <c r="J12" s="127">
        <v>0.22966500000000001</v>
      </c>
      <c r="K12" s="127">
        <v>-2.0833000000000001E-2</v>
      </c>
      <c r="L12" s="127">
        <v>8.1180000000000002E-3</v>
      </c>
      <c r="M12" s="127">
        <v>-2.5641000000000001E-2</v>
      </c>
      <c r="N12" s="128">
        <v>1.7122999999999999E-2</v>
      </c>
    </row>
    <row r="13" spans="1:14">
      <c r="I13" s="33">
        <v>9</v>
      </c>
      <c r="J13" s="127">
        <v>0.10116700000000001</v>
      </c>
      <c r="K13" s="127">
        <v>6.8089999999999999E-3</v>
      </c>
      <c r="L13" s="127">
        <v>2.3598999999999998E-2</v>
      </c>
      <c r="M13" s="127">
        <v>0.12631600000000001</v>
      </c>
      <c r="N13" s="128">
        <v>-5.1019999999999998E-3</v>
      </c>
    </row>
    <row r="14" spans="1:14">
      <c r="A14" s="135" t="s">
        <v>132</v>
      </c>
      <c r="I14" s="33">
        <v>10</v>
      </c>
      <c r="J14" s="127">
        <v>-0.1053</v>
      </c>
      <c r="K14" s="127">
        <v>-5.1282000000000001E-2</v>
      </c>
      <c r="L14" s="127">
        <v>8.6459999999999992E-3</v>
      </c>
      <c r="M14" s="127">
        <v>0.16406200000000001</v>
      </c>
      <c r="N14" s="128">
        <v>8.3761000000000002E-2</v>
      </c>
    </row>
    <row r="15" spans="1:14">
      <c r="B15" s="7">
        <v>0.13231226902233076</v>
      </c>
      <c r="C15" s="136">
        <v>0.30415060591068926</v>
      </c>
      <c r="D15" s="136">
        <v>0.15815822620560832</v>
      </c>
      <c r="E15" s="136">
        <v>0.22458772597510382</v>
      </c>
      <c r="F15" s="8">
        <v>0.180791172886268</v>
      </c>
      <c r="G15" s="137">
        <f>SUM(B15:F15)</f>
        <v>1.0000000000000002</v>
      </c>
      <c r="I15" s="33">
        <v>11</v>
      </c>
      <c r="J15" s="127">
        <v>-2.7668000000000002E-2</v>
      </c>
      <c r="K15" s="127">
        <v>4.7296999999999999E-2</v>
      </c>
      <c r="L15" s="127">
        <v>-2.9256999999999998E-2</v>
      </c>
      <c r="M15" s="127">
        <v>-5.5927999999999999E-2</v>
      </c>
      <c r="N15" s="128">
        <v>4.8896000000000002E-2</v>
      </c>
    </row>
    <row r="16" spans="1:14">
      <c r="I16" s="33">
        <v>12</v>
      </c>
      <c r="J16" s="127">
        <v>8.1300000000000001E-3</v>
      </c>
      <c r="K16" s="127">
        <v>-1.2473E-2</v>
      </c>
      <c r="L16" s="127">
        <v>8.9289999999999994E-3</v>
      </c>
      <c r="M16" s="127">
        <v>1.3270000000000001E-2</v>
      </c>
      <c r="N16" s="128">
        <v>8.4976999999999997E-2</v>
      </c>
    </row>
    <row r="17" spans="1:14">
      <c r="A17" s="135" t="s">
        <v>53</v>
      </c>
      <c r="I17" s="33">
        <v>13</v>
      </c>
      <c r="J17" s="127">
        <v>5.3226000000000002E-2</v>
      </c>
      <c r="K17" s="127">
        <v>0.11894299999999999</v>
      </c>
      <c r="L17" s="127">
        <v>-8.8500000000000002E-3</v>
      </c>
      <c r="M17" s="127">
        <v>0.15493000000000001</v>
      </c>
      <c r="N17" s="128">
        <v>9.7902000000000003E-2</v>
      </c>
    </row>
    <row r="18" spans="1:14">
      <c r="B18" s="138">
        <f t="shared" ref="B18:F22" si="0">B$15*B8*$G8</f>
        <v>1.6139855468054866E-4</v>
      </c>
      <c r="C18" s="138">
        <f t="shared" si="0"/>
        <v>-2.533354231110361E-5</v>
      </c>
      <c r="D18" s="138">
        <f t="shared" si="0"/>
        <v>6.2085426247044904E-6</v>
      </c>
      <c r="E18" s="138">
        <f t="shared" si="0"/>
        <v>7.6598612288582223E-5</v>
      </c>
      <c r="F18" s="138">
        <f t="shared" si="0"/>
        <v>2.8051897543887624E-5</v>
      </c>
      <c r="I18" s="33">
        <v>14</v>
      </c>
      <c r="J18" s="127">
        <v>5.364E-2</v>
      </c>
      <c r="K18" s="127">
        <v>1.9689999999999998E-3</v>
      </c>
      <c r="L18" s="127">
        <v>-6.9167000000000006E-2</v>
      </c>
      <c r="M18" s="127">
        <v>-7.3171E-2</v>
      </c>
      <c r="N18" s="128">
        <v>-3.8219999999999999E-3</v>
      </c>
    </row>
    <row r="19" spans="1:14">
      <c r="B19" s="138">
        <f t="shared" si="0"/>
        <v>-2.533354231110361E-5</v>
      </c>
      <c r="C19" s="138">
        <f t="shared" si="0"/>
        <v>3.2194432172393249E-4</v>
      </c>
      <c r="D19" s="138">
        <f t="shared" si="0"/>
        <v>-1.9574510347050375E-6</v>
      </c>
      <c r="E19" s="138">
        <f t="shared" si="0"/>
        <v>-3.7688764640418666E-5</v>
      </c>
      <c r="F19" s="138">
        <f t="shared" si="0"/>
        <v>1.6190007953501589E-5</v>
      </c>
      <c r="I19" s="33">
        <v>15</v>
      </c>
      <c r="J19" s="127">
        <v>-1.8182E-2</v>
      </c>
      <c r="K19" s="127">
        <v>-4.4794E-2</v>
      </c>
      <c r="L19" s="127">
        <v>-6.4725000000000005E-2</v>
      </c>
      <c r="M19" s="127">
        <v>-8.6403999999999995E-2</v>
      </c>
      <c r="N19" s="128">
        <v>-1.5464E-2</v>
      </c>
    </row>
    <row r="20" spans="1:14">
      <c r="B20" s="138">
        <f t="shared" si="0"/>
        <v>6.2085426247044904E-6</v>
      </c>
      <c r="C20" s="138">
        <f t="shared" si="0"/>
        <v>-1.9574510347050371E-6</v>
      </c>
      <c r="D20" s="138">
        <f t="shared" si="0"/>
        <v>3.1773746585250357E-5</v>
      </c>
      <c r="E20" s="138">
        <f t="shared" si="0"/>
        <v>1.9792996238747547E-5</v>
      </c>
      <c r="F20" s="138">
        <f t="shared" si="0"/>
        <v>-4.0053181357215016E-6</v>
      </c>
      <c r="I20" s="33">
        <v>16</v>
      </c>
      <c r="J20" s="127">
        <v>-9.5556000000000002E-2</v>
      </c>
      <c r="K20" s="127">
        <v>4.3659000000000003E-2</v>
      </c>
      <c r="L20" s="127">
        <v>1.3840999999999999E-2</v>
      </c>
      <c r="M20" s="127">
        <v>-7.9518000000000005E-2</v>
      </c>
      <c r="N20" s="128">
        <v>3.5340000000000003E-2</v>
      </c>
    </row>
    <row r="21" spans="1:14">
      <c r="B21" s="138">
        <f t="shared" si="0"/>
        <v>7.6598612288582236E-5</v>
      </c>
      <c r="C21" s="138">
        <f t="shared" si="0"/>
        <v>-3.7688764640418666E-5</v>
      </c>
      <c r="D21" s="138">
        <f t="shared" si="0"/>
        <v>1.9792996238747547E-5</v>
      </c>
      <c r="E21" s="138">
        <f t="shared" si="0"/>
        <v>3.327975989220076E-4</v>
      </c>
      <c r="F21" s="138">
        <f t="shared" si="0"/>
        <v>6.9801906577051973E-5</v>
      </c>
      <c r="I21" s="33">
        <v>17</v>
      </c>
      <c r="J21" s="127">
        <v>2.4590000000000001E-2</v>
      </c>
      <c r="K21" s="127">
        <v>8.7649000000000005E-2</v>
      </c>
      <c r="L21" s="127">
        <v>2.594E-3</v>
      </c>
      <c r="M21" s="127">
        <v>3.6649000000000001E-2</v>
      </c>
      <c r="N21" s="128">
        <v>2.402E-2</v>
      </c>
    </row>
    <row r="22" spans="1:14">
      <c r="B22" s="138">
        <f t="shared" si="0"/>
        <v>2.8051897543887621E-5</v>
      </c>
      <c r="C22" s="138">
        <f t="shared" si="0"/>
        <v>1.6190007953501589E-5</v>
      </c>
      <c r="D22" s="138">
        <f t="shared" si="0"/>
        <v>-4.0053181357215016E-6</v>
      </c>
      <c r="E22" s="138">
        <f t="shared" si="0"/>
        <v>6.9801906577051973E-5</v>
      </c>
      <c r="F22" s="138">
        <f t="shared" si="0"/>
        <v>7.808359386386938E-5</v>
      </c>
      <c r="I22" s="33">
        <v>18</v>
      </c>
      <c r="J22" s="127">
        <v>-6.4000000000000001E-2</v>
      </c>
      <c r="K22" s="127">
        <v>-3.2600999999999998E-2</v>
      </c>
      <c r="L22" s="127">
        <v>-1.3793E-2</v>
      </c>
      <c r="M22" s="127">
        <v>-3.5353999999999997E-2</v>
      </c>
      <c r="N22" s="128">
        <v>-2.7362999999999998E-2</v>
      </c>
    </row>
    <row r="23" spans="1:14">
      <c r="I23" s="33">
        <v>19</v>
      </c>
      <c r="J23" s="127">
        <v>1.3932E-2</v>
      </c>
      <c r="K23" s="127">
        <v>5.7361000000000002E-2</v>
      </c>
      <c r="L23" s="127">
        <v>6.9930000000000006E-2</v>
      </c>
      <c r="M23" s="127">
        <v>1.3158E-2</v>
      </c>
      <c r="N23" s="128">
        <v>4.6036000000000001E-2</v>
      </c>
    </row>
    <row r="24" spans="1:14">
      <c r="A24" s="139" t="s">
        <v>133</v>
      </c>
      <c r="B24" s="140" t="s">
        <v>134</v>
      </c>
      <c r="C24" s="141">
        <f>SUM(B18:F22)</f>
        <v>1.2213155899846615E-3</v>
      </c>
      <c r="D24" s="142"/>
      <c r="E24" s="142" t="s">
        <v>135</v>
      </c>
      <c r="F24" s="143">
        <v>1.5E-3</v>
      </c>
      <c r="I24" s="33">
        <v>20</v>
      </c>
      <c r="J24" s="127">
        <v>0.109705</v>
      </c>
      <c r="K24" s="127">
        <v>8.6799000000000001E-2</v>
      </c>
      <c r="L24" s="127">
        <v>2.5881999999999999E-2</v>
      </c>
      <c r="M24" s="127">
        <v>-2.5969999999999999E-3</v>
      </c>
      <c r="N24" s="128">
        <v>5.5011999999999998E-2</v>
      </c>
    </row>
    <row r="25" spans="1:14">
      <c r="A25" s="144"/>
      <c r="B25" s="142"/>
      <c r="C25" s="142"/>
      <c r="D25" s="142"/>
      <c r="E25" s="142"/>
      <c r="F25" s="142"/>
      <c r="I25" s="33">
        <v>21</v>
      </c>
      <c r="J25" s="127">
        <v>-6.4639000000000002E-2</v>
      </c>
      <c r="K25" s="127">
        <v>5.0250000000000003E-2</v>
      </c>
      <c r="L25" s="127">
        <v>6.4520000000000003E-3</v>
      </c>
      <c r="M25" s="127">
        <v>-5.9895999999999998E-2</v>
      </c>
      <c r="N25" s="128">
        <v>-3.5010000000000002E-3</v>
      </c>
    </row>
    <row r="26" spans="1:14">
      <c r="A26" s="139" t="s">
        <v>136</v>
      </c>
      <c r="B26" s="140" t="s">
        <v>137</v>
      </c>
      <c r="C26" s="145">
        <f>SUMPRODUCT(B15:F15,B4:F4)</f>
        <v>1.5000000000000003E-2</v>
      </c>
      <c r="D26" s="142"/>
      <c r="E26" s="142" t="s">
        <v>138</v>
      </c>
      <c r="F26" s="146">
        <v>1.4999999999999999E-2</v>
      </c>
      <c r="I26" s="33">
        <v>22</v>
      </c>
      <c r="J26" s="127">
        <v>1.1138E-2</v>
      </c>
      <c r="K26" s="127">
        <v>-6.0703E-2</v>
      </c>
      <c r="L26" s="127">
        <v>1.6025999999999999E-2</v>
      </c>
      <c r="M26" s="127">
        <v>8.3565E-2</v>
      </c>
      <c r="N26" s="128">
        <v>-3.9813000000000001E-2</v>
      </c>
    </row>
    <row r="27" spans="1:14">
      <c r="I27" s="33">
        <v>23</v>
      </c>
      <c r="J27" s="127">
        <v>1.6097E-2</v>
      </c>
      <c r="K27" s="127">
        <v>-0.12925200000000001</v>
      </c>
      <c r="L27" s="127">
        <v>4.0757000000000002E-2</v>
      </c>
      <c r="M27" s="127">
        <v>-2.5709999999999999E-3</v>
      </c>
      <c r="N27" s="128">
        <v>-3.4146000000000003E-2</v>
      </c>
    </row>
    <row r="28" spans="1:14">
      <c r="I28" s="42">
        <v>24</v>
      </c>
      <c r="J28" s="147">
        <v>1.1880999999999999E-2</v>
      </c>
      <c r="K28" s="147">
        <v>6.0937999999999999E-2</v>
      </c>
      <c r="L28" s="147">
        <v>-6.4417000000000002E-2</v>
      </c>
      <c r="M28" s="147">
        <v>1.8557000000000001E-2</v>
      </c>
      <c r="N28" s="148">
        <v>7.6340000000000002E-3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B28"/>
  <sheetViews>
    <sheetView workbookViewId="0">
      <selection activeCell="B14" sqref="B14"/>
    </sheetView>
  </sheetViews>
  <sheetFormatPr defaultRowHeight="13.2"/>
  <cols>
    <col min="1" max="1" width="8" customWidth="1"/>
    <col min="2" max="2" width="7.5546875" bestFit="1" customWidth="1"/>
  </cols>
  <sheetData>
    <row r="1" spans="1:2">
      <c r="A1" s="149" t="s">
        <v>134</v>
      </c>
      <c r="B1" s="149" t="s">
        <v>137</v>
      </c>
    </row>
    <row r="2" spans="1:2">
      <c r="A2" s="150">
        <v>6.4999999999999997E-4</v>
      </c>
      <c r="B2" s="153">
        <v>1.0408860452318244E-2</v>
      </c>
    </row>
    <row r="3" spans="1:2">
      <c r="A3" s="151">
        <v>1.0499999999999999E-3</v>
      </c>
      <c r="B3" s="154">
        <v>1.4151316741173148E-2</v>
      </c>
    </row>
    <row r="4" spans="1:2">
      <c r="A4" s="151">
        <v>1.4499999999999999E-3</v>
      </c>
      <c r="B4" s="154">
        <v>1.5956033026258736E-2</v>
      </c>
    </row>
    <row r="5" spans="1:2">
      <c r="A5" s="151">
        <v>1.8499999999999999E-3</v>
      </c>
      <c r="B5" s="154">
        <v>1.7343705782744249E-2</v>
      </c>
    </row>
    <row r="6" spans="1:2">
      <c r="A6" s="151">
        <v>2.2499999999999998E-3</v>
      </c>
      <c r="B6" s="154">
        <v>1.8380071606134616E-2</v>
      </c>
    </row>
    <row r="7" spans="1:2">
      <c r="A7" s="151">
        <v>2.6499999999999996E-3</v>
      </c>
      <c r="B7" s="154">
        <v>1.9172421980707798E-2</v>
      </c>
    </row>
    <row r="8" spans="1:2">
      <c r="A8" s="151">
        <v>3.0499999999999998E-3</v>
      </c>
      <c r="B8" s="154">
        <v>1.9798590281191145E-2</v>
      </c>
    </row>
    <row r="9" spans="1:2">
      <c r="A9" s="151">
        <v>3.4499999999999999E-3</v>
      </c>
      <c r="B9" s="154">
        <v>2.0331617535853087E-2</v>
      </c>
    </row>
    <row r="10" spans="1:2">
      <c r="A10" s="151">
        <v>3.8500000000000001E-3</v>
      </c>
      <c r="B10" s="154">
        <v>2.0803354941241053E-2</v>
      </c>
    </row>
    <row r="11" spans="1:2">
      <c r="A11" s="151">
        <v>4.2500000000000003E-3</v>
      </c>
      <c r="B11" s="154">
        <v>2.1231608698699257E-2</v>
      </c>
    </row>
    <row r="12" spans="1:2">
      <c r="A12" s="151">
        <v>4.6500000000000005E-3</v>
      </c>
      <c r="B12" s="154">
        <v>2.1626020438580702E-2</v>
      </c>
    </row>
    <row r="13" spans="1:2">
      <c r="A13" s="152">
        <v>5.0500000000000007E-3</v>
      </c>
      <c r="B13" s="155">
        <v>2.1993848308496156E-2</v>
      </c>
    </row>
    <row r="15" spans="1:2">
      <c r="A15" s="149" t="s">
        <v>137</v>
      </c>
      <c r="B15" s="149" t="s">
        <v>134</v>
      </c>
    </row>
    <row r="16" spans="1:2">
      <c r="A16" s="156">
        <v>9.9999999999999985E-3</v>
      </c>
      <c r="B16" s="159">
        <v>6.4170184069642789E-4</v>
      </c>
    </row>
    <row r="17" spans="1:2">
      <c r="A17" s="157">
        <v>1.0999999999999998E-2</v>
      </c>
      <c r="B17" s="160">
        <v>6.7464257032111058E-4</v>
      </c>
    </row>
    <row r="18" spans="1:2">
      <c r="A18" s="157">
        <v>1.1999999999999997E-2</v>
      </c>
      <c r="B18" s="160">
        <v>7.4924610194887541E-4</v>
      </c>
    </row>
    <row r="19" spans="1:2">
      <c r="A19" s="157">
        <v>1.2999999999999996E-2</v>
      </c>
      <c r="B19" s="160">
        <v>8.6522611576872173E-4</v>
      </c>
    </row>
    <row r="20" spans="1:2">
      <c r="A20" s="157">
        <v>1.3999999999999995E-2</v>
      </c>
      <c r="B20" s="160">
        <v>1.0225826117806506E-3</v>
      </c>
    </row>
    <row r="21" spans="1:2">
      <c r="A21" s="157">
        <v>1.4999999999999994E-2</v>
      </c>
      <c r="B21" s="160">
        <v>1.2213155899846615E-3</v>
      </c>
    </row>
    <row r="22" spans="1:2">
      <c r="A22" s="157">
        <v>1.5999999999999993E-2</v>
      </c>
      <c r="B22" s="160">
        <v>1.4614250503807542E-3</v>
      </c>
    </row>
    <row r="23" spans="1:2">
      <c r="A23" s="157">
        <v>1.6999999999999994E-2</v>
      </c>
      <c r="B23" s="160">
        <v>1.7429109929689279E-3</v>
      </c>
    </row>
    <row r="24" spans="1:2">
      <c r="A24" s="157">
        <v>1.7999999999999995E-2</v>
      </c>
      <c r="B24" s="160">
        <v>2.0891103214038262E-3</v>
      </c>
    </row>
    <row r="25" spans="1:2">
      <c r="A25" s="157">
        <v>1.8999999999999996E-2</v>
      </c>
      <c r="B25" s="160">
        <v>2.5531273709883144E-3</v>
      </c>
    </row>
    <row r="26" spans="1:2">
      <c r="A26" s="157">
        <v>1.9999999999999997E-2</v>
      </c>
      <c r="B26" s="160">
        <v>3.1946260936570755E-3</v>
      </c>
    </row>
    <row r="27" spans="1:2">
      <c r="A27" s="157">
        <v>2.0999999999999998E-2</v>
      </c>
      <c r="B27" s="160">
        <v>4.0291674680372255E-3</v>
      </c>
    </row>
    <row r="28" spans="1:2">
      <c r="A28" s="158">
        <v>2.1999999999999999E-2</v>
      </c>
      <c r="B28" s="161">
        <v>5.0567514941287734E-3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B12"/>
  <sheetViews>
    <sheetView workbookViewId="0">
      <selection activeCell="D2" sqref="D2"/>
    </sheetView>
  </sheetViews>
  <sheetFormatPr defaultColWidth="8.88671875" defaultRowHeight="14.4"/>
  <cols>
    <col min="1" max="2" width="8.6640625" style="91" customWidth="1"/>
    <col min="3" max="16384" width="8.88671875" style="91"/>
  </cols>
  <sheetData>
    <row r="1" spans="1:2">
      <c r="A1" s="89" t="s">
        <v>110</v>
      </c>
      <c r="B1" s="90" t="s">
        <v>90</v>
      </c>
    </row>
    <row r="2" spans="1:2">
      <c r="A2" s="92">
        <v>10000</v>
      </c>
      <c r="B2" s="93">
        <v>69662.100000000006</v>
      </c>
    </row>
    <row r="3" spans="1:2">
      <c r="A3" s="92">
        <v>11000</v>
      </c>
      <c r="B3" s="93">
        <v>69882.3</v>
      </c>
    </row>
    <row r="4" spans="1:2">
      <c r="A4" s="92">
        <v>12000</v>
      </c>
      <c r="B4" s="93">
        <v>70059.649999999994</v>
      </c>
    </row>
    <row r="5" spans="1:2">
      <c r="A5" s="92">
        <v>13000</v>
      </c>
      <c r="B5" s="93">
        <v>70198.36</v>
      </c>
    </row>
    <row r="6" spans="1:2">
      <c r="A6" s="92">
        <v>14000</v>
      </c>
      <c r="B6" s="93">
        <v>70302.009999999995</v>
      </c>
    </row>
    <row r="7" spans="1:2">
      <c r="A7" s="92">
        <v>15000</v>
      </c>
      <c r="B7" s="93">
        <v>70373.649999999994</v>
      </c>
    </row>
    <row r="8" spans="1:2">
      <c r="A8" s="92">
        <v>16000</v>
      </c>
      <c r="B8" s="93">
        <v>70415.91</v>
      </c>
    </row>
    <row r="9" spans="1:2">
      <c r="A9" s="94">
        <v>17000</v>
      </c>
      <c r="B9" s="95">
        <v>70431.08</v>
      </c>
    </row>
    <row r="10" spans="1:2">
      <c r="A10" s="92">
        <v>18000</v>
      </c>
      <c r="B10" s="93">
        <v>70421.179999999993</v>
      </c>
    </row>
    <row r="11" spans="1:2">
      <c r="A11" s="92">
        <v>19000</v>
      </c>
      <c r="B11" s="93">
        <v>70387.98</v>
      </c>
    </row>
    <row r="12" spans="1:2">
      <c r="A12" s="96">
        <v>20000</v>
      </c>
      <c r="B12" s="97">
        <v>70333.03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J38"/>
  <sheetViews>
    <sheetView workbookViewId="0">
      <selection activeCell="C21" sqref="C21"/>
    </sheetView>
  </sheetViews>
  <sheetFormatPr defaultColWidth="8.88671875" defaultRowHeight="13.2"/>
  <cols>
    <col min="1" max="1" width="15" style="55" customWidth="1"/>
    <col min="2" max="2" width="14" style="55" customWidth="1"/>
    <col min="3" max="3" width="9.6640625" style="55" customWidth="1"/>
    <col min="4" max="7" width="10.44140625" style="55" customWidth="1"/>
    <col min="8" max="8" width="9.6640625" style="55" customWidth="1"/>
    <col min="9" max="9" width="3.44140625" style="55" customWidth="1"/>
    <col min="10" max="10" width="13.33203125" style="55" customWidth="1"/>
    <col min="11" max="16384" width="8.88671875" style="55"/>
  </cols>
  <sheetData>
    <row r="1" spans="1:10" ht="15.6">
      <c r="A1" s="54" t="s">
        <v>65</v>
      </c>
      <c r="B1"/>
      <c r="C1"/>
    </row>
    <row r="2" spans="1:10">
      <c r="A2" s="56" t="s">
        <v>66</v>
      </c>
      <c r="B2" s="5"/>
      <c r="C2" s="5"/>
      <c r="D2" s="5"/>
      <c r="E2" s="5"/>
      <c r="F2" s="5"/>
      <c r="G2" s="5"/>
      <c r="H2" s="5"/>
    </row>
    <row r="3" spans="1:10">
      <c r="A3" s="57">
        <v>40179</v>
      </c>
      <c r="B3" s="5"/>
      <c r="C3" s="5"/>
      <c r="D3" s="5"/>
      <c r="E3" s="5"/>
      <c r="F3" s="5"/>
      <c r="G3" s="5"/>
      <c r="H3" s="5"/>
    </row>
    <row r="4" spans="1:10">
      <c r="A4" s="5"/>
      <c r="B4" s="5"/>
      <c r="C4" s="5"/>
      <c r="D4" s="5"/>
      <c r="E4" s="5"/>
      <c r="F4" s="5"/>
      <c r="G4" s="5"/>
      <c r="H4" s="5"/>
    </row>
    <row r="5" spans="1:10">
      <c r="A5" s="5" t="s">
        <v>67</v>
      </c>
      <c r="B5" s="5"/>
      <c r="C5" s="5"/>
      <c r="D5" s="5"/>
      <c r="E5" s="5"/>
      <c r="F5" s="5"/>
      <c r="G5" s="5"/>
      <c r="H5" s="5"/>
    </row>
    <row r="6" spans="1:10">
      <c r="A6" s="5"/>
      <c r="B6" s="58"/>
      <c r="C6" s="59"/>
      <c r="D6" s="60" t="s">
        <v>68</v>
      </c>
      <c r="E6" s="60" t="s">
        <v>69</v>
      </c>
      <c r="F6" s="60" t="s">
        <v>70</v>
      </c>
      <c r="G6" s="61" t="s">
        <v>71</v>
      </c>
      <c r="H6" s="5"/>
      <c r="J6" s="98" t="s">
        <v>72</v>
      </c>
    </row>
    <row r="7" spans="1:10">
      <c r="A7" s="5"/>
      <c r="B7" s="62" t="s">
        <v>73</v>
      </c>
      <c r="C7" s="63">
        <v>40</v>
      </c>
      <c r="D7" s="64"/>
      <c r="E7" s="64"/>
      <c r="F7" s="64"/>
      <c r="G7" s="65"/>
      <c r="H7" s="5"/>
      <c r="J7" t="s">
        <v>74</v>
      </c>
    </row>
    <row r="8" spans="1:10">
      <c r="A8" s="5"/>
      <c r="B8" s="62" t="s">
        <v>75</v>
      </c>
      <c r="C8" s="66">
        <v>25</v>
      </c>
      <c r="D8" s="64"/>
      <c r="E8" s="64"/>
      <c r="F8" s="64"/>
      <c r="G8" s="65"/>
      <c r="H8" s="5"/>
      <c r="J8" t="s">
        <v>76</v>
      </c>
    </row>
    <row r="9" spans="1:10">
      <c r="A9" s="5"/>
      <c r="B9" s="62" t="s">
        <v>77</v>
      </c>
      <c r="C9" s="64"/>
      <c r="D9" s="64">
        <v>0.9</v>
      </c>
      <c r="E9" s="64">
        <v>1.1000000000000001</v>
      </c>
      <c r="F9" s="64">
        <v>0.8</v>
      </c>
      <c r="G9" s="65">
        <v>1.2</v>
      </c>
      <c r="H9" s="5"/>
      <c r="J9" t="s">
        <v>78</v>
      </c>
    </row>
    <row r="10" spans="1:10">
      <c r="A10" s="5"/>
      <c r="B10" s="62" t="s">
        <v>79</v>
      </c>
      <c r="C10" s="64">
        <v>0.15</v>
      </c>
      <c r="D10" s="64"/>
      <c r="E10" s="64"/>
      <c r="F10" s="64"/>
      <c r="G10" s="65"/>
      <c r="H10" s="5"/>
      <c r="J10" t="s">
        <v>76</v>
      </c>
    </row>
    <row r="11" spans="1:10">
      <c r="A11" s="5"/>
      <c r="B11" s="62" t="s">
        <v>80</v>
      </c>
      <c r="C11" s="67"/>
      <c r="D11" s="64"/>
      <c r="E11" s="64"/>
      <c r="F11" s="64"/>
      <c r="G11" s="65"/>
      <c r="H11" s="5"/>
      <c r="J11"/>
    </row>
    <row r="12" spans="1:10">
      <c r="A12" s="5"/>
      <c r="B12" s="62"/>
      <c r="C12" s="64">
        <v>35</v>
      </c>
      <c r="D12" s="64"/>
      <c r="E12" s="64"/>
      <c r="F12" s="64"/>
      <c r="G12" s="65"/>
      <c r="H12" s="5"/>
      <c r="J12" t="s">
        <v>81</v>
      </c>
    </row>
    <row r="13" spans="1:10">
      <c r="A13" s="5"/>
      <c r="B13" s="62"/>
      <c r="C13" s="64">
        <v>3000</v>
      </c>
      <c r="D13" s="64"/>
      <c r="E13" s="64"/>
      <c r="F13" s="64"/>
      <c r="G13" s="65"/>
      <c r="H13" s="5"/>
      <c r="J13"/>
    </row>
    <row r="14" spans="1:10">
      <c r="A14" s="5"/>
      <c r="B14" s="62" t="s">
        <v>82</v>
      </c>
      <c r="C14" s="64"/>
      <c r="D14" s="64">
        <v>8000</v>
      </c>
      <c r="E14" s="64">
        <v>8000</v>
      </c>
      <c r="F14" s="64">
        <v>9000</v>
      </c>
      <c r="G14" s="65">
        <v>9000</v>
      </c>
      <c r="H14" s="5"/>
      <c r="J14" t="s">
        <v>81</v>
      </c>
    </row>
    <row r="15" spans="1:10">
      <c r="A15" s="5"/>
      <c r="B15" s="68" t="s">
        <v>83</v>
      </c>
      <c r="C15" s="69">
        <v>40000</v>
      </c>
      <c r="D15" s="70"/>
      <c r="E15" s="70"/>
      <c r="F15" s="70"/>
      <c r="G15" s="71"/>
      <c r="H15" s="5"/>
      <c r="J15" t="s">
        <v>84</v>
      </c>
    </row>
    <row r="16" spans="1:10">
      <c r="A16" s="5"/>
      <c r="B16" s="5"/>
      <c r="C16" s="5"/>
      <c r="D16" s="5"/>
      <c r="E16" s="5"/>
      <c r="F16" s="5"/>
      <c r="G16" s="5"/>
      <c r="H16" s="5"/>
    </row>
    <row r="17" spans="1:10">
      <c r="A17" s="5" t="s">
        <v>85</v>
      </c>
      <c r="B17" s="5"/>
      <c r="C17" s="5"/>
      <c r="D17" s="5"/>
      <c r="E17" s="5"/>
      <c r="F17" s="5"/>
      <c r="G17" s="5"/>
      <c r="H17" s="72" t="s">
        <v>86</v>
      </c>
    </row>
    <row r="18" spans="1:10">
      <c r="A18" s="5"/>
      <c r="B18" s="73" t="s">
        <v>87</v>
      </c>
      <c r="C18" s="74"/>
      <c r="D18" s="75">
        <v>7273.1621452329246</v>
      </c>
      <c r="E18" s="76">
        <v>12346.608177014934</v>
      </c>
      <c r="F18" s="76">
        <v>5116.9568954423539</v>
      </c>
      <c r="G18" s="77">
        <v>15263.272782309788</v>
      </c>
      <c r="H18" s="78">
        <f>SUM(D18:G18)</f>
        <v>40000</v>
      </c>
      <c r="J18" s="55" t="s">
        <v>88</v>
      </c>
    </row>
    <row r="19" spans="1:10">
      <c r="A19" s="5"/>
      <c r="B19" s="79" t="s">
        <v>14</v>
      </c>
      <c r="C19" s="5"/>
      <c r="D19" s="5" t="s">
        <v>14</v>
      </c>
      <c r="E19" s="5"/>
      <c r="F19" s="5" t="s">
        <v>14</v>
      </c>
      <c r="G19" s="5"/>
      <c r="H19" s="5"/>
    </row>
    <row r="20" spans="1:10">
      <c r="A20" s="5" t="s">
        <v>89</v>
      </c>
      <c r="B20" s="5"/>
      <c r="C20" s="5"/>
      <c r="D20" s="5" t="s">
        <v>14</v>
      </c>
      <c r="E20" s="5"/>
      <c r="F20" s="5"/>
      <c r="G20" s="5"/>
      <c r="H20" s="5" t="s">
        <v>14</v>
      </c>
    </row>
    <row r="21" spans="1:10">
      <c r="A21" s="5"/>
      <c r="B21" s="73" t="s">
        <v>90</v>
      </c>
      <c r="C21" s="80">
        <f>H37</f>
        <v>71446.794393160701</v>
      </c>
      <c r="D21" s="5"/>
      <c r="E21" s="73" t="s">
        <v>91</v>
      </c>
      <c r="F21" s="81">
        <v>69662.103562491364</v>
      </c>
      <c r="G21" s="5"/>
      <c r="H21" s="5" t="s">
        <v>14</v>
      </c>
    </row>
    <row r="22" spans="1:10">
      <c r="A22" s="5"/>
      <c r="B22" s="5"/>
      <c r="C22" s="78"/>
      <c r="D22" s="82"/>
      <c r="E22" s="5"/>
      <c r="F22" s="5"/>
      <c r="G22" s="5"/>
      <c r="H22" s="5"/>
    </row>
    <row r="23" spans="1:10">
      <c r="A23" s="5" t="s">
        <v>92</v>
      </c>
      <c r="B23" s="5"/>
      <c r="C23" s="5"/>
      <c r="H23" s="5"/>
    </row>
    <row r="24" spans="1:10">
      <c r="A24" s="5"/>
      <c r="B24" s="58" t="s">
        <v>93</v>
      </c>
      <c r="C24" s="59"/>
      <c r="D24" s="60" t="s">
        <v>68</v>
      </c>
      <c r="E24" s="60" t="s">
        <v>69</v>
      </c>
      <c r="F24" s="60" t="s">
        <v>70</v>
      </c>
      <c r="G24" s="60" t="s">
        <v>71</v>
      </c>
      <c r="H24" s="61" t="s">
        <v>86</v>
      </c>
    </row>
    <row r="25" spans="1:10">
      <c r="A25" s="5"/>
      <c r="B25" s="62" t="s">
        <v>77</v>
      </c>
      <c r="C25" s="64"/>
      <c r="D25" s="83">
        <f>D9</f>
        <v>0.9</v>
      </c>
      <c r="E25" s="83">
        <f>E9</f>
        <v>1.1000000000000001</v>
      </c>
      <c r="F25" s="83">
        <f>F9</f>
        <v>0.8</v>
      </c>
      <c r="G25" s="83">
        <f>G9</f>
        <v>1.2</v>
      </c>
      <c r="H25" s="84"/>
    </row>
    <row r="26" spans="1:10">
      <c r="A26" s="5"/>
      <c r="B26" s="62"/>
      <c r="C26" s="64"/>
      <c r="D26" s="67"/>
      <c r="E26" s="67"/>
      <c r="F26" s="67"/>
      <c r="G26" s="67"/>
      <c r="H26" s="84"/>
    </row>
    <row r="27" spans="1:10">
      <c r="A27" s="5"/>
      <c r="B27" s="62" t="s">
        <v>94</v>
      </c>
      <c r="C27" s="64"/>
      <c r="D27" s="85">
        <f>$C$12*D25*($C$13+D18)^0.5</f>
        <v>3192.7331768576228</v>
      </c>
      <c r="E27" s="85">
        <f>$C$12*E25*($C$13+E18)^0.5</f>
        <v>4769.4349739125682</v>
      </c>
      <c r="F27" s="85">
        <f>$C$12*F25*($C$13+F18)^0.5</f>
        <v>2522.6363602443384</v>
      </c>
      <c r="G27" s="85">
        <f>$C$12*G25*($C$13+G18)^0.5</f>
        <v>5675.9504215588831</v>
      </c>
      <c r="H27" s="86">
        <f>SUM(D27:G27)</f>
        <v>16160.754932573411</v>
      </c>
      <c r="J27" s="55" t="s">
        <v>95</v>
      </c>
    </row>
    <row r="28" spans="1:10">
      <c r="A28" s="5"/>
      <c r="B28" s="62" t="s">
        <v>2</v>
      </c>
      <c r="C28" s="64"/>
      <c r="D28" s="85">
        <f>$C$7*D27</f>
        <v>127709.32707430491</v>
      </c>
      <c r="E28" s="85">
        <f>$C$7*E27</f>
        <v>190777.39895650273</v>
      </c>
      <c r="F28" s="85">
        <f>$C$7*F27</f>
        <v>100905.45440977353</v>
      </c>
      <c r="G28" s="85">
        <f>$C$7*G27</f>
        <v>227038.01686235532</v>
      </c>
      <c r="H28" s="86">
        <f>SUM(D28:G28)</f>
        <v>646430.19730293646</v>
      </c>
      <c r="J28" s="55" t="s">
        <v>96</v>
      </c>
    </row>
    <row r="29" spans="1:10">
      <c r="A29" s="5"/>
      <c r="B29" s="62" t="s">
        <v>97</v>
      </c>
      <c r="C29" s="64"/>
      <c r="D29" s="85">
        <f>$C$8*D27</f>
        <v>79818.329421440576</v>
      </c>
      <c r="E29" s="85">
        <f>$C$8*E27</f>
        <v>119235.87434781421</v>
      </c>
      <c r="F29" s="85">
        <f>$C$8*F27</f>
        <v>63065.909006108464</v>
      </c>
      <c r="G29" s="85">
        <f>$C$8*G27</f>
        <v>141898.76053897207</v>
      </c>
      <c r="H29" s="86">
        <f>SUM(D29:G29)</f>
        <v>404018.87331433536</v>
      </c>
      <c r="J29" s="55" t="s">
        <v>98</v>
      </c>
    </row>
    <row r="30" spans="1:10">
      <c r="A30" s="5"/>
      <c r="B30" s="62" t="s">
        <v>99</v>
      </c>
      <c r="C30" s="64"/>
      <c r="D30" s="85">
        <f>D28-D29</f>
        <v>47890.997652864331</v>
      </c>
      <c r="E30" s="85">
        <f>E28-E29</f>
        <v>71541.524608688516</v>
      </c>
      <c r="F30" s="85">
        <f>F28-F29</f>
        <v>37839.54540366507</v>
      </c>
      <c r="G30" s="85">
        <f>G28-G29</f>
        <v>85139.256323383248</v>
      </c>
      <c r="H30" s="86">
        <f>SUM(D30:G30)</f>
        <v>242411.32398860116</v>
      </c>
      <c r="J30" s="55" t="s">
        <v>100</v>
      </c>
    </row>
    <row r="31" spans="1:10">
      <c r="A31" s="5"/>
      <c r="B31" s="62"/>
      <c r="C31" s="64"/>
      <c r="D31" s="85"/>
      <c r="E31" s="85"/>
      <c r="F31" s="85"/>
      <c r="G31" s="85"/>
      <c r="H31" s="86"/>
    </row>
    <row r="32" spans="1:10">
      <c r="A32" s="5"/>
      <c r="B32" s="62" t="s">
        <v>82</v>
      </c>
      <c r="C32" s="64"/>
      <c r="D32" s="85">
        <f>D14</f>
        <v>8000</v>
      </c>
      <c r="E32" s="85">
        <f>E14</f>
        <v>8000</v>
      </c>
      <c r="F32" s="85">
        <f>F14</f>
        <v>9000</v>
      </c>
      <c r="G32" s="85">
        <f>G14</f>
        <v>9000</v>
      </c>
      <c r="H32" s="86">
        <f>SUM(D32:G32)</f>
        <v>34000</v>
      </c>
      <c r="J32" s="55" t="s">
        <v>101</v>
      </c>
    </row>
    <row r="33" spans="1:10">
      <c r="A33" s="5"/>
      <c r="B33" s="62" t="s">
        <v>102</v>
      </c>
      <c r="C33" s="64"/>
      <c r="D33" s="85">
        <f>D18</f>
        <v>7273.1621452329246</v>
      </c>
      <c r="E33" s="85">
        <f>E18</f>
        <v>12346.608177014934</v>
      </c>
      <c r="F33" s="85">
        <f>F18</f>
        <v>5116.9568954423539</v>
      </c>
      <c r="G33" s="85">
        <f>G18</f>
        <v>15263.272782309788</v>
      </c>
      <c r="H33" s="86">
        <f>SUM(D33:G33)</f>
        <v>40000</v>
      </c>
      <c r="J33" s="55" t="s">
        <v>103</v>
      </c>
    </row>
    <row r="34" spans="1:10">
      <c r="A34" s="5"/>
      <c r="B34" s="62" t="s">
        <v>104</v>
      </c>
      <c r="C34" s="64"/>
      <c r="D34" s="85">
        <f>$C$10*D28</f>
        <v>19156.399061145734</v>
      </c>
      <c r="E34" s="85">
        <f>$C$10*E28</f>
        <v>28616.609843475409</v>
      </c>
      <c r="F34" s="85">
        <f>$C$10*F28</f>
        <v>15135.81816146603</v>
      </c>
      <c r="G34" s="85">
        <f>$C$10*G28</f>
        <v>34055.702529353293</v>
      </c>
      <c r="H34" s="86">
        <f>SUM(D34:G34)</f>
        <v>96964.529595440457</v>
      </c>
      <c r="J34" s="55" t="s">
        <v>105</v>
      </c>
    </row>
    <row r="35" spans="1:10">
      <c r="A35" s="5"/>
      <c r="B35" s="62" t="s">
        <v>106</v>
      </c>
      <c r="C35" s="64"/>
      <c r="D35" s="85">
        <f>SUM(D32:D34)</f>
        <v>34429.561206378654</v>
      </c>
      <c r="E35" s="85">
        <f>SUM(E32:E34)</f>
        <v>48963.218020490342</v>
      </c>
      <c r="F35" s="85">
        <f>SUM(F32:F34)</f>
        <v>29252.775056908384</v>
      </c>
      <c r="G35" s="85">
        <f>SUM(G32:G34)</f>
        <v>58318.975311663082</v>
      </c>
      <c r="H35" s="86">
        <f>SUM(D35:G35)</f>
        <v>170964.52959544046</v>
      </c>
      <c r="J35" s="55" t="s">
        <v>88</v>
      </c>
    </row>
    <row r="36" spans="1:10">
      <c r="A36" s="5"/>
      <c r="B36" s="62"/>
      <c r="C36" s="64"/>
      <c r="D36" s="85"/>
      <c r="E36" s="85"/>
      <c r="F36" s="85"/>
      <c r="G36" s="85"/>
      <c r="H36" s="86"/>
    </row>
    <row r="37" spans="1:10">
      <c r="A37" s="5"/>
      <c r="B37" s="62" t="s">
        <v>90</v>
      </c>
      <c r="C37" s="64"/>
      <c r="D37" s="85">
        <f>D30-D35</f>
        <v>13461.436446485677</v>
      </c>
      <c r="E37" s="85">
        <f>E30-E35</f>
        <v>22578.306588198175</v>
      </c>
      <c r="F37" s="85">
        <f>F30-F35</f>
        <v>8586.7703467566862</v>
      </c>
      <c r="G37" s="85">
        <f>G30-G35</f>
        <v>26820.281011720166</v>
      </c>
      <c r="H37" s="86">
        <f>SUM(D37:G37)</f>
        <v>71446.794393160701</v>
      </c>
      <c r="J37" s="55" t="s">
        <v>107</v>
      </c>
    </row>
    <row r="38" spans="1:10">
      <c r="A38" s="5"/>
      <c r="B38" s="68" t="s">
        <v>108</v>
      </c>
      <c r="C38" s="70"/>
      <c r="D38" s="87">
        <f>D37/D28</f>
        <v>0.1054068387554296</v>
      </c>
      <c r="E38" s="87">
        <f>E37/E28</f>
        <v>0.11834895910991024</v>
      </c>
      <c r="F38" s="87">
        <f>F37/F28</f>
        <v>8.5097187233170876E-2</v>
      </c>
      <c r="G38" s="87">
        <f>G37/G28</f>
        <v>0.11813123362498494</v>
      </c>
      <c r="H38" s="88">
        <f>H37/H28</f>
        <v>0.11052514980156257</v>
      </c>
      <c r="J38" s="5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21:D42"/>
  <sheetViews>
    <sheetView workbookViewId="0"/>
  </sheetViews>
  <sheetFormatPr defaultRowHeight="13.2"/>
  <cols>
    <col min="7" max="7" width="14" customWidth="1"/>
  </cols>
  <sheetData>
    <row r="21" spans="1:4">
      <c r="C21" s="6" t="s">
        <v>48</v>
      </c>
      <c r="D21" s="6" t="s">
        <v>49</v>
      </c>
    </row>
    <row r="22" spans="1:4">
      <c r="A22" s="6" t="s">
        <v>3</v>
      </c>
      <c r="B22" s="99">
        <v>-0.33</v>
      </c>
      <c r="C22" s="100">
        <v>0</v>
      </c>
      <c r="D22" s="100">
        <f t="shared" ref="D22:D42" si="0">$B$22*C22^5+$B$23*C22^4+$B$24*C22^3+$B$25*C22^2+$B$26*C22+$B$27</f>
        <v>100</v>
      </c>
    </row>
    <row r="23" spans="1:4">
      <c r="A23" s="6" t="s">
        <v>4</v>
      </c>
      <c r="B23" s="101">
        <v>5.32</v>
      </c>
      <c r="C23" s="100">
        <v>0.5</v>
      </c>
      <c r="D23" s="100">
        <f t="shared" si="0"/>
        <v>233.13468749999998</v>
      </c>
    </row>
    <row r="24" spans="1:4">
      <c r="A24" s="6" t="s">
        <v>111</v>
      </c>
      <c r="B24" s="101">
        <v>-17.5</v>
      </c>
      <c r="C24" s="100">
        <v>1</v>
      </c>
      <c r="D24" s="100">
        <f t="shared" si="0"/>
        <v>327.49</v>
      </c>
    </row>
    <row r="25" spans="1:4">
      <c r="A25" s="6" t="s">
        <v>112</v>
      </c>
      <c r="B25" s="101">
        <v>-60</v>
      </c>
      <c r="C25" s="100">
        <v>1.5</v>
      </c>
      <c r="D25" s="100">
        <f t="shared" si="0"/>
        <v>380.36406249999999</v>
      </c>
    </row>
    <row r="26" spans="1:4">
      <c r="A26" s="6" t="s">
        <v>113</v>
      </c>
      <c r="B26" s="101">
        <v>300</v>
      </c>
      <c r="C26" s="100">
        <v>2</v>
      </c>
      <c r="D26" s="100">
        <f t="shared" si="0"/>
        <v>394.56</v>
      </c>
    </row>
    <row r="27" spans="1:4">
      <c r="A27" s="6" t="s">
        <v>114</v>
      </c>
      <c r="B27" s="102">
        <v>100</v>
      </c>
      <c r="C27" s="100">
        <v>2.5</v>
      </c>
      <c r="D27" s="100">
        <f t="shared" si="0"/>
        <v>377.1484375</v>
      </c>
    </row>
    <row r="28" spans="1:4">
      <c r="C28" s="100">
        <v>3</v>
      </c>
      <c r="D28" s="100">
        <f t="shared" si="0"/>
        <v>338.23</v>
      </c>
    </row>
    <row r="29" spans="1:4">
      <c r="C29" s="100">
        <v>3.5</v>
      </c>
      <c r="D29" s="100">
        <f t="shared" si="0"/>
        <v>289.69781250000005</v>
      </c>
    </row>
    <row r="30" spans="1:4">
      <c r="C30" s="100">
        <v>4</v>
      </c>
      <c r="D30" s="100">
        <f t="shared" si="0"/>
        <v>244</v>
      </c>
    </row>
    <row r="31" spans="1:4">
      <c r="C31" s="100">
        <v>4.5</v>
      </c>
      <c r="D31" s="100">
        <f t="shared" si="0"/>
        <v>212.90218750000031</v>
      </c>
    </row>
    <row r="32" spans="1:4">
      <c r="C32" s="100">
        <v>5</v>
      </c>
      <c r="D32" s="100">
        <f t="shared" si="0"/>
        <v>206.25</v>
      </c>
    </row>
    <row r="33" spans="3:4">
      <c r="C33" s="100">
        <v>5.5</v>
      </c>
      <c r="D33" s="100">
        <f t="shared" si="0"/>
        <v>230.73156250000056</v>
      </c>
    </row>
    <row r="34" spans="3:4">
      <c r="C34" s="100">
        <v>6</v>
      </c>
      <c r="D34" s="100">
        <f t="shared" si="0"/>
        <v>288.64000000000033</v>
      </c>
    </row>
    <row r="35" spans="3:4">
      <c r="C35" s="100">
        <v>6.5</v>
      </c>
      <c r="D35" s="100">
        <f t="shared" si="0"/>
        <v>376.63593750000109</v>
      </c>
    </row>
    <row r="36" spans="3:4">
      <c r="C36" s="100">
        <v>7</v>
      </c>
      <c r="D36" s="100">
        <f t="shared" si="0"/>
        <v>484.51000000000113</v>
      </c>
    </row>
    <row r="37" spans="3:4">
      <c r="C37" s="100">
        <v>7.5</v>
      </c>
      <c r="D37" s="100">
        <f t="shared" si="0"/>
        <v>593.9453125</v>
      </c>
    </row>
    <row r="38" spans="3:4">
      <c r="C38" s="100">
        <v>8</v>
      </c>
      <c r="D38" s="100">
        <f t="shared" si="0"/>
        <v>677.28000000000065</v>
      </c>
    </row>
    <row r="39" spans="3:4">
      <c r="C39" s="100">
        <v>8.5</v>
      </c>
      <c r="D39" s="100">
        <f t="shared" si="0"/>
        <v>696.26968750000196</v>
      </c>
    </row>
    <row r="40" spans="3:4">
      <c r="C40" s="100">
        <v>9</v>
      </c>
      <c r="D40" s="100">
        <f t="shared" si="0"/>
        <v>600.85000000000218</v>
      </c>
    </row>
    <row r="41" spans="3:4">
      <c r="C41" s="100">
        <v>9.5</v>
      </c>
      <c r="D41" s="100">
        <f t="shared" si="0"/>
        <v>327.89906250000422</v>
      </c>
    </row>
    <row r="42" spans="3:4">
      <c r="C42" s="100">
        <v>10</v>
      </c>
      <c r="D42" s="100">
        <f t="shared" si="0"/>
        <v>-200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>
      <selection activeCell="D6" sqref="D6"/>
    </sheetView>
  </sheetViews>
  <sheetFormatPr defaultColWidth="8.88671875" defaultRowHeight="13.2"/>
  <cols>
    <col min="1" max="1" width="9.109375" style="5" customWidth="1"/>
    <col min="2" max="9" width="8.88671875" customWidth="1"/>
    <col min="10" max="10" width="10.6640625" customWidth="1"/>
  </cols>
  <sheetData>
    <row r="1" spans="1:7">
      <c r="A1" s="5" t="s">
        <v>47</v>
      </c>
    </row>
    <row r="3" spans="1:7">
      <c r="A3" s="5" t="s">
        <v>8</v>
      </c>
      <c r="C3" s="26" t="s">
        <v>48</v>
      </c>
      <c r="D3" s="26" t="s">
        <v>49</v>
      </c>
    </row>
    <row r="4" spans="1:7">
      <c r="B4" t="s">
        <v>50</v>
      </c>
      <c r="C4" s="27">
        <v>10</v>
      </c>
      <c r="D4" s="28">
        <v>10</v>
      </c>
    </row>
    <row r="6" spans="1:7">
      <c r="A6" s="5" t="s">
        <v>51</v>
      </c>
      <c r="C6" t="s">
        <v>52</v>
      </c>
      <c r="D6" s="29">
        <f>SUM(G10:G19)</f>
        <v>1059.1407275044485</v>
      </c>
    </row>
    <row r="8" spans="1:7">
      <c r="A8" s="5" t="s">
        <v>0</v>
      </c>
      <c r="E8" s="5" t="s">
        <v>53</v>
      </c>
    </row>
    <row r="9" spans="1:7">
      <c r="B9" s="30" t="s">
        <v>54</v>
      </c>
      <c r="C9" s="31" t="s">
        <v>55</v>
      </c>
      <c r="D9" s="32" t="s">
        <v>56</v>
      </c>
      <c r="E9" s="31" t="s">
        <v>57</v>
      </c>
      <c r="F9" s="31" t="s">
        <v>58</v>
      </c>
      <c r="G9" s="32" t="s">
        <v>59</v>
      </c>
    </row>
    <row r="10" spans="1:7">
      <c r="B10" s="33">
        <v>1</v>
      </c>
      <c r="C10" s="34">
        <v>5</v>
      </c>
      <c r="D10" s="35">
        <v>41</v>
      </c>
      <c r="E10" s="36">
        <f>(C10-C$4)</f>
        <v>-5</v>
      </c>
      <c r="F10" s="37">
        <f>(D10-D$4)</f>
        <v>31</v>
      </c>
      <c r="G10" s="38">
        <f>SQRT(E10^2+F10^2)</f>
        <v>31.400636936215164</v>
      </c>
    </row>
    <row r="11" spans="1:7">
      <c r="B11" s="33">
        <v>2</v>
      </c>
      <c r="C11" s="34">
        <v>20</v>
      </c>
      <c r="D11" s="35">
        <v>10</v>
      </c>
      <c r="E11" s="39">
        <f t="shared" ref="E11:F19" si="0">(C11-C$4)</f>
        <v>10</v>
      </c>
      <c r="F11" s="40">
        <f t="shared" si="0"/>
        <v>0</v>
      </c>
      <c r="G11" s="41">
        <f t="shared" ref="G11:G19" si="1">SQRT(E11^2+F11^2)</f>
        <v>10</v>
      </c>
    </row>
    <row r="12" spans="1:7">
      <c r="B12" s="33">
        <v>3</v>
      </c>
      <c r="C12" s="34">
        <v>44</v>
      </c>
      <c r="D12" s="35">
        <v>48</v>
      </c>
      <c r="E12" s="39">
        <f t="shared" si="0"/>
        <v>34</v>
      </c>
      <c r="F12" s="40">
        <f t="shared" si="0"/>
        <v>38</v>
      </c>
      <c r="G12" s="41">
        <f t="shared" si="1"/>
        <v>50.990195135927848</v>
      </c>
    </row>
    <row r="13" spans="1:7">
      <c r="B13" s="33">
        <v>4</v>
      </c>
      <c r="C13" s="34">
        <v>60</v>
      </c>
      <c r="D13" s="35">
        <v>58</v>
      </c>
      <c r="E13" s="39">
        <f t="shared" si="0"/>
        <v>50</v>
      </c>
      <c r="F13" s="40">
        <f t="shared" si="0"/>
        <v>48</v>
      </c>
      <c r="G13" s="41">
        <f t="shared" si="1"/>
        <v>69.31089380465383</v>
      </c>
    </row>
    <row r="14" spans="1:7">
      <c r="B14" s="33">
        <v>5</v>
      </c>
      <c r="C14" s="34">
        <v>100</v>
      </c>
      <c r="D14" s="35">
        <v>4</v>
      </c>
      <c r="E14" s="39">
        <f>(C14-C$4)</f>
        <v>90</v>
      </c>
      <c r="F14" s="40">
        <f t="shared" si="0"/>
        <v>-6</v>
      </c>
      <c r="G14" s="41">
        <f t="shared" si="1"/>
        <v>90.199778270237445</v>
      </c>
    </row>
    <row r="15" spans="1:7">
      <c r="B15" s="33">
        <v>6</v>
      </c>
      <c r="C15" s="34">
        <v>138</v>
      </c>
      <c r="D15" s="35">
        <v>80</v>
      </c>
      <c r="E15" s="39">
        <f t="shared" si="0"/>
        <v>128</v>
      </c>
      <c r="F15" s="40">
        <f t="shared" si="0"/>
        <v>70</v>
      </c>
      <c r="G15" s="41">
        <f t="shared" si="1"/>
        <v>145.89036979869508</v>
      </c>
    </row>
    <row r="16" spans="1:7">
      <c r="B16" s="33">
        <v>7</v>
      </c>
      <c r="C16" s="34">
        <v>150</v>
      </c>
      <c r="D16" s="35">
        <v>40</v>
      </c>
      <c r="E16" s="39">
        <f t="shared" si="0"/>
        <v>140</v>
      </c>
      <c r="F16" s="40">
        <f t="shared" si="0"/>
        <v>30</v>
      </c>
      <c r="G16" s="41">
        <f t="shared" si="1"/>
        <v>143.17821063276352</v>
      </c>
    </row>
    <row r="17" spans="2:7">
      <c r="B17" s="33">
        <v>8</v>
      </c>
      <c r="C17" s="34">
        <v>170</v>
      </c>
      <c r="D17" s="35">
        <v>18</v>
      </c>
      <c r="E17" s="39">
        <f t="shared" si="0"/>
        <v>160</v>
      </c>
      <c r="F17" s="40">
        <f t="shared" si="0"/>
        <v>8</v>
      </c>
      <c r="G17" s="41">
        <f t="shared" si="1"/>
        <v>160.1998751560063</v>
      </c>
    </row>
    <row r="18" spans="2:7">
      <c r="B18" s="33">
        <v>9</v>
      </c>
      <c r="C18" s="34">
        <v>182</v>
      </c>
      <c r="D18" s="35">
        <v>2</v>
      </c>
      <c r="E18" s="39">
        <f t="shared" si="0"/>
        <v>172</v>
      </c>
      <c r="F18" s="40">
        <f t="shared" si="0"/>
        <v>-8</v>
      </c>
      <c r="G18" s="41">
        <f t="shared" si="1"/>
        <v>172.18594600024707</v>
      </c>
    </row>
    <row r="19" spans="2:7">
      <c r="B19" s="42">
        <v>10</v>
      </c>
      <c r="C19" s="43">
        <v>190</v>
      </c>
      <c r="D19" s="44">
        <v>56</v>
      </c>
      <c r="E19" s="45">
        <f t="shared" si="0"/>
        <v>180</v>
      </c>
      <c r="F19" s="46">
        <f t="shared" si="0"/>
        <v>46</v>
      </c>
      <c r="G19" s="47">
        <f t="shared" si="1"/>
        <v>185.78482176970218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G19"/>
  <sheetViews>
    <sheetView workbookViewId="0">
      <selection activeCell="D6" sqref="D6"/>
    </sheetView>
  </sheetViews>
  <sheetFormatPr defaultColWidth="8.88671875" defaultRowHeight="13.2"/>
  <cols>
    <col min="1" max="1" width="9.109375" style="5" customWidth="1"/>
    <col min="2" max="9" width="8.88671875" customWidth="1"/>
    <col min="10" max="10" width="10.6640625" customWidth="1"/>
  </cols>
  <sheetData>
    <row r="1" spans="1:7">
      <c r="A1" s="5" t="s">
        <v>47</v>
      </c>
    </row>
    <row r="3" spans="1:7">
      <c r="A3" s="5" t="s">
        <v>8</v>
      </c>
      <c r="C3" s="26" t="s">
        <v>48</v>
      </c>
      <c r="D3" s="26" t="s">
        <v>49</v>
      </c>
    </row>
    <row r="4" spans="1:7">
      <c r="B4" t="s">
        <v>50</v>
      </c>
      <c r="C4" s="27">
        <v>114.07069652429527</v>
      </c>
      <c r="D4" s="28">
        <v>35.172201359697048</v>
      </c>
    </row>
    <row r="6" spans="1:7">
      <c r="A6" s="5" t="s">
        <v>51</v>
      </c>
      <c r="C6" t="s">
        <v>52</v>
      </c>
      <c r="D6" s="29">
        <f>SUM(G10:G19)</f>
        <v>670.63802434906165</v>
      </c>
    </row>
    <row r="8" spans="1:7">
      <c r="A8" s="5" t="s">
        <v>0</v>
      </c>
      <c r="E8" s="5" t="s">
        <v>53</v>
      </c>
    </row>
    <row r="9" spans="1:7">
      <c r="B9" s="30" t="s">
        <v>54</v>
      </c>
      <c r="C9" s="31" t="s">
        <v>55</v>
      </c>
      <c r="D9" s="32" t="s">
        <v>56</v>
      </c>
      <c r="E9" s="31" t="s">
        <v>57</v>
      </c>
      <c r="F9" s="31" t="s">
        <v>58</v>
      </c>
      <c r="G9" s="32" t="s">
        <v>59</v>
      </c>
    </row>
    <row r="10" spans="1:7">
      <c r="B10" s="33">
        <v>1</v>
      </c>
      <c r="C10" s="34">
        <v>5</v>
      </c>
      <c r="D10" s="35">
        <v>41</v>
      </c>
      <c r="E10" s="36">
        <f t="shared" ref="E10:E19" si="0">(C10-C$4)</f>
        <v>-109.07069652429527</v>
      </c>
      <c r="F10" s="37">
        <f t="shared" ref="F10:F19" si="1">(D10-D$4)</f>
        <v>5.8277986403029516</v>
      </c>
      <c r="G10" s="38">
        <f t="shared" ref="G10:G19" si="2">SQRT(E10^2+F10^2)</f>
        <v>109.22627924307791</v>
      </c>
    </row>
    <row r="11" spans="1:7">
      <c r="B11" s="33">
        <v>2</v>
      </c>
      <c r="C11" s="34">
        <v>20</v>
      </c>
      <c r="D11" s="35">
        <v>10</v>
      </c>
      <c r="E11" s="39">
        <f t="shared" si="0"/>
        <v>-94.070696524295272</v>
      </c>
      <c r="F11" s="40">
        <f t="shared" si="1"/>
        <v>-25.172201359697048</v>
      </c>
      <c r="G11" s="41">
        <f t="shared" si="2"/>
        <v>97.380365915615613</v>
      </c>
    </row>
    <row r="12" spans="1:7">
      <c r="B12" s="33">
        <v>3</v>
      </c>
      <c r="C12" s="34">
        <v>44</v>
      </c>
      <c r="D12" s="35">
        <v>48</v>
      </c>
      <c r="E12" s="39">
        <f t="shared" si="0"/>
        <v>-70.070696524295272</v>
      </c>
      <c r="F12" s="40">
        <f t="shared" si="1"/>
        <v>12.827798640302952</v>
      </c>
      <c r="G12" s="41">
        <f t="shared" si="2"/>
        <v>71.235208495210031</v>
      </c>
    </row>
    <row r="13" spans="1:7">
      <c r="B13" s="33">
        <v>4</v>
      </c>
      <c r="C13" s="34">
        <v>60</v>
      </c>
      <c r="D13" s="35">
        <v>58</v>
      </c>
      <c r="E13" s="39">
        <f t="shared" si="0"/>
        <v>-54.070696524295272</v>
      </c>
      <c r="F13" s="40">
        <f t="shared" si="1"/>
        <v>22.827798640302952</v>
      </c>
      <c r="G13" s="41">
        <f t="shared" si="2"/>
        <v>58.691980826895374</v>
      </c>
    </row>
    <row r="14" spans="1:7">
      <c r="B14" s="33">
        <v>5</v>
      </c>
      <c r="C14" s="34">
        <v>100</v>
      </c>
      <c r="D14" s="35">
        <v>4</v>
      </c>
      <c r="E14" s="39">
        <f t="shared" si="0"/>
        <v>-14.070696524295272</v>
      </c>
      <c r="F14" s="40">
        <f t="shared" si="1"/>
        <v>-31.172201359697048</v>
      </c>
      <c r="G14" s="41">
        <f t="shared" si="2"/>
        <v>34.200740317839809</v>
      </c>
    </row>
    <row r="15" spans="1:7">
      <c r="B15" s="33">
        <v>6</v>
      </c>
      <c r="C15" s="34">
        <v>138</v>
      </c>
      <c r="D15" s="35">
        <v>80</v>
      </c>
      <c r="E15" s="39">
        <f t="shared" si="0"/>
        <v>23.929303475704728</v>
      </c>
      <c r="F15" s="40">
        <f t="shared" si="1"/>
        <v>44.827798640302952</v>
      </c>
      <c r="G15" s="41">
        <f t="shared" si="2"/>
        <v>50.814792096080858</v>
      </c>
    </row>
    <row r="16" spans="1:7">
      <c r="B16" s="33">
        <v>7</v>
      </c>
      <c r="C16" s="34">
        <v>150</v>
      </c>
      <c r="D16" s="35">
        <v>40</v>
      </c>
      <c r="E16" s="39">
        <f t="shared" si="0"/>
        <v>35.929303475704728</v>
      </c>
      <c r="F16" s="40">
        <f t="shared" si="1"/>
        <v>4.8277986403029516</v>
      </c>
      <c r="G16" s="41">
        <f t="shared" si="2"/>
        <v>36.252206663327392</v>
      </c>
    </row>
    <row r="17" spans="2:7">
      <c r="B17" s="33">
        <v>8</v>
      </c>
      <c r="C17" s="34">
        <v>170</v>
      </c>
      <c r="D17" s="35">
        <v>18</v>
      </c>
      <c r="E17" s="39">
        <f t="shared" si="0"/>
        <v>55.929303475704728</v>
      </c>
      <c r="F17" s="40">
        <f t="shared" si="1"/>
        <v>-17.172201359697048</v>
      </c>
      <c r="G17" s="41">
        <f t="shared" si="2"/>
        <v>58.506166229000669</v>
      </c>
    </row>
    <row r="18" spans="2:7">
      <c r="B18" s="33">
        <v>9</v>
      </c>
      <c r="C18" s="34">
        <v>182</v>
      </c>
      <c r="D18" s="35">
        <v>2</v>
      </c>
      <c r="E18" s="39">
        <f t="shared" si="0"/>
        <v>67.929303475704728</v>
      </c>
      <c r="F18" s="40">
        <f t="shared" si="1"/>
        <v>-33.172201359697048</v>
      </c>
      <c r="G18" s="41">
        <f t="shared" si="2"/>
        <v>75.596198408006458</v>
      </c>
    </row>
    <row r="19" spans="2:7">
      <c r="B19" s="42">
        <v>10</v>
      </c>
      <c r="C19" s="43">
        <v>190</v>
      </c>
      <c r="D19" s="44">
        <v>56</v>
      </c>
      <c r="E19" s="45">
        <f t="shared" si="0"/>
        <v>75.929303475704728</v>
      </c>
      <c r="F19" s="46">
        <f t="shared" si="1"/>
        <v>20.827798640302952</v>
      </c>
      <c r="G19" s="47">
        <f t="shared" si="2"/>
        <v>78.734086154007471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D15"/>
  <sheetViews>
    <sheetView workbookViewId="0">
      <selection activeCell="B15" sqref="B15"/>
    </sheetView>
  </sheetViews>
  <sheetFormatPr defaultColWidth="8.88671875" defaultRowHeight="13.2"/>
  <cols>
    <col min="1" max="1" width="15.6640625" style="5" customWidth="1"/>
    <col min="2" max="2" width="10.33203125" bestFit="1" customWidth="1"/>
  </cols>
  <sheetData>
    <row r="1" spans="1:4">
      <c r="A1" s="5" t="s">
        <v>33</v>
      </c>
    </row>
    <row r="3" spans="1:4">
      <c r="A3" s="5" t="s">
        <v>8</v>
      </c>
      <c r="B3" t="s">
        <v>34</v>
      </c>
      <c r="C3" t="s">
        <v>35</v>
      </c>
    </row>
    <row r="4" spans="1:4">
      <c r="B4" s="7">
        <v>0.1</v>
      </c>
      <c r="C4" s="8">
        <v>0.1</v>
      </c>
    </row>
    <row r="6" spans="1:4">
      <c r="A6" s="5" t="s">
        <v>15</v>
      </c>
    </row>
    <row r="7" spans="1:4">
      <c r="A7" s="10" t="s">
        <v>25</v>
      </c>
      <c r="B7">
        <v>600</v>
      </c>
      <c r="C7">
        <v>400</v>
      </c>
    </row>
    <row r="8" spans="1:4">
      <c r="A8" s="10"/>
      <c r="B8">
        <v>-5000</v>
      </c>
      <c r="C8">
        <v>-2500</v>
      </c>
    </row>
    <row r="9" spans="1:4">
      <c r="A9" s="10"/>
      <c r="B9">
        <v>300</v>
      </c>
      <c r="C9">
        <v>600</v>
      </c>
    </row>
    <row r="10" spans="1:4">
      <c r="A10" s="10" t="s">
        <v>36</v>
      </c>
      <c r="B10" s="25">
        <f>B7+B8*B4+B9*C4</f>
        <v>130</v>
      </c>
      <c r="C10" s="25">
        <f>C7+C8*C4+C9*B4</f>
        <v>210</v>
      </c>
    </row>
    <row r="12" spans="1:4">
      <c r="A12" s="5" t="s">
        <v>9</v>
      </c>
    </row>
    <row r="13" spans="1:4">
      <c r="A13" s="10" t="s">
        <v>25</v>
      </c>
      <c r="B13">
        <v>600</v>
      </c>
      <c r="C13">
        <v>840</v>
      </c>
      <c r="D13" t="s">
        <v>60</v>
      </c>
    </row>
    <row r="14" spans="1:4">
      <c r="A14" s="10" t="s">
        <v>37</v>
      </c>
      <c r="B14" s="21">
        <f>B13*B4*B10</f>
        <v>7800</v>
      </c>
      <c r="C14" s="21">
        <f>C13*C4*C10</f>
        <v>17640</v>
      </c>
    </row>
    <row r="15" spans="1:4">
      <c r="A15" s="10" t="s">
        <v>38</v>
      </c>
      <c r="B15" s="22">
        <f>B14+C14</f>
        <v>25440</v>
      </c>
      <c r="C15" s="2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workbookViewId="0">
      <selection activeCell="L26" sqref="L26"/>
    </sheetView>
  </sheetViews>
  <sheetFormatPr defaultColWidth="8.88671875" defaultRowHeight="13.2"/>
  <cols>
    <col min="1" max="1" width="9.6640625" style="5" customWidth="1"/>
    <col min="2" max="3" width="9.6640625" customWidth="1"/>
    <col min="4" max="5" width="8.88671875" customWidth="1"/>
    <col min="6" max="6" width="10.6640625" customWidth="1"/>
  </cols>
  <sheetData>
    <row r="1" spans="1:7">
      <c r="A1" s="5" t="s">
        <v>5</v>
      </c>
    </row>
    <row r="3" spans="1:7">
      <c r="C3" s="6"/>
      <c r="G3" s="6"/>
    </row>
    <row r="4" spans="1:7">
      <c r="A4" s="5" t="s">
        <v>0</v>
      </c>
      <c r="B4" s="43" t="s">
        <v>1</v>
      </c>
      <c r="C4" s="43" t="s">
        <v>2</v>
      </c>
    </row>
    <row r="5" spans="1:7">
      <c r="B5">
        <v>40</v>
      </c>
      <c r="C5">
        <v>5958</v>
      </c>
    </row>
    <row r="6" spans="1:7">
      <c r="B6">
        <v>44</v>
      </c>
      <c r="C6">
        <v>6662</v>
      </c>
    </row>
    <row r="7" spans="1:7">
      <c r="B7">
        <v>48</v>
      </c>
      <c r="C7">
        <v>6004</v>
      </c>
    </row>
    <row r="8" spans="1:7">
      <c r="B8">
        <v>48</v>
      </c>
      <c r="C8">
        <v>6011</v>
      </c>
    </row>
    <row r="9" spans="1:7">
      <c r="B9">
        <v>60</v>
      </c>
      <c r="C9">
        <v>7250</v>
      </c>
    </row>
    <row r="10" spans="1:7">
      <c r="B10">
        <v>70</v>
      </c>
      <c r="C10">
        <v>8632</v>
      </c>
    </row>
    <row r="11" spans="1:7">
      <c r="B11">
        <v>72</v>
      </c>
      <c r="C11">
        <v>6964</v>
      </c>
    </row>
    <row r="12" spans="1:7">
      <c r="B12">
        <v>90</v>
      </c>
      <c r="C12">
        <v>11097</v>
      </c>
    </row>
    <row r="13" spans="1:7">
      <c r="B13">
        <v>100</v>
      </c>
      <c r="C13">
        <v>9107</v>
      </c>
    </row>
    <row r="14" spans="1:7">
      <c r="B14">
        <v>168</v>
      </c>
      <c r="C14">
        <v>11498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G14"/>
  <sheetViews>
    <sheetView workbookViewId="0">
      <selection activeCell="F2" sqref="F2"/>
    </sheetView>
  </sheetViews>
  <sheetFormatPr defaultColWidth="9.6640625" defaultRowHeight="13.2"/>
  <cols>
    <col min="1" max="1" width="9.6640625" style="5" customWidth="1"/>
    <col min="2" max="5" width="9.6640625" customWidth="1"/>
    <col min="6" max="6" width="10.6640625" customWidth="1"/>
  </cols>
  <sheetData>
    <row r="1" spans="1:7">
      <c r="A1" s="5" t="s">
        <v>5</v>
      </c>
      <c r="C1" s="6" t="s">
        <v>3</v>
      </c>
      <c r="D1" s="3">
        <v>1000</v>
      </c>
      <c r="F1" s="51" t="s">
        <v>44</v>
      </c>
    </row>
    <row r="2" spans="1:7">
      <c r="C2" s="6" t="s">
        <v>4</v>
      </c>
      <c r="D2" s="4">
        <v>0.5</v>
      </c>
      <c r="F2" s="24">
        <f>SUM(F5:F14)</f>
        <v>9993184.3941979632</v>
      </c>
    </row>
    <row r="3" spans="1:7">
      <c r="C3" s="6"/>
      <c r="D3" s="6"/>
      <c r="E3" s="6"/>
      <c r="F3" s="6"/>
      <c r="G3" s="6"/>
    </row>
    <row r="4" spans="1:7">
      <c r="A4" s="5" t="s">
        <v>0</v>
      </c>
      <c r="B4" s="43" t="s">
        <v>1</v>
      </c>
      <c r="C4" s="43" t="s">
        <v>2</v>
      </c>
      <c r="D4" s="43" t="s">
        <v>6</v>
      </c>
      <c r="E4" s="43" t="s">
        <v>7</v>
      </c>
      <c r="F4" s="43" t="s">
        <v>43</v>
      </c>
    </row>
    <row r="5" spans="1:7">
      <c r="B5">
        <v>40</v>
      </c>
      <c r="C5">
        <v>5958</v>
      </c>
      <c r="D5" s="1">
        <f>$D$1*B5^$D$2</f>
        <v>6324.555320336759</v>
      </c>
      <c r="E5" s="1">
        <f t="shared" ref="E5:E14" si="0">C5-D5</f>
        <v>-366.555320336759</v>
      </c>
      <c r="F5" s="1">
        <f>E5^2</f>
        <v>134362.80286718401</v>
      </c>
    </row>
    <row r="6" spans="1:7">
      <c r="B6">
        <v>44</v>
      </c>
      <c r="C6">
        <v>6662</v>
      </c>
      <c r="D6" s="1">
        <f t="shared" ref="D6:D14" si="1">$D$1*B6^$D$2</f>
        <v>6633.2495807107998</v>
      </c>
      <c r="E6" s="1">
        <f t="shared" si="0"/>
        <v>28.750419289200181</v>
      </c>
      <c r="F6" s="1">
        <f t="shared" ref="F6:F14" si="2">E6^2</f>
        <v>826.58660930481381</v>
      </c>
    </row>
    <row r="7" spans="1:7">
      <c r="B7">
        <v>48</v>
      </c>
      <c r="C7">
        <v>6004</v>
      </c>
      <c r="D7" s="1">
        <f t="shared" si="1"/>
        <v>6928.2032302755088</v>
      </c>
      <c r="E7" s="1">
        <f t="shared" si="0"/>
        <v>-924.20323027550876</v>
      </c>
      <c r="F7" s="1">
        <f t="shared" si="2"/>
        <v>854151.61085168505</v>
      </c>
    </row>
    <row r="8" spans="1:7">
      <c r="B8">
        <v>48</v>
      </c>
      <c r="C8">
        <v>6011</v>
      </c>
      <c r="D8" s="1">
        <f t="shared" si="1"/>
        <v>6928.2032302755088</v>
      </c>
      <c r="E8" s="1">
        <f t="shared" si="0"/>
        <v>-917.20323027550876</v>
      </c>
      <c r="F8" s="1">
        <f t="shared" si="2"/>
        <v>841261.76562782796</v>
      </c>
    </row>
    <row r="9" spans="1:7">
      <c r="B9">
        <v>60</v>
      </c>
      <c r="C9">
        <v>7250</v>
      </c>
      <c r="D9" s="1">
        <f t="shared" si="1"/>
        <v>7745.9666924148341</v>
      </c>
      <c r="E9" s="1">
        <f t="shared" si="0"/>
        <v>-495.96669241483414</v>
      </c>
      <c r="F9" s="1">
        <f>E9^2</f>
        <v>245982.9599849107</v>
      </c>
    </row>
    <row r="10" spans="1:7">
      <c r="B10">
        <v>70</v>
      </c>
      <c r="C10">
        <v>8632</v>
      </c>
      <c r="D10" s="1">
        <f t="shared" si="1"/>
        <v>8366.6002653407559</v>
      </c>
      <c r="E10" s="1">
        <f t="shared" si="0"/>
        <v>265.39973465924413</v>
      </c>
      <c r="F10" s="1">
        <f t="shared" si="2"/>
        <v>70437.019157197195</v>
      </c>
    </row>
    <row r="11" spans="1:7">
      <c r="B11">
        <v>72</v>
      </c>
      <c r="C11">
        <v>6964</v>
      </c>
      <c r="D11" s="1">
        <f t="shared" si="1"/>
        <v>8485.2813742385697</v>
      </c>
      <c r="E11" s="1">
        <f t="shared" si="0"/>
        <v>-1521.2813742385697</v>
      </c>
      <c r="F11" s="1">
        <f t="shared" si="2"/>
        <v>2314297.019605191</v>
      </c>
    </row>
    <row r="12" spans="1:7">
      <c r="B12">
        <v>90</v>
      </c>
      <c r="C12">
        <v>11097</v>
      </c>
      <c r="D12" s="1">
        <f t="shared" si="1"/>
        <v>9486.832980505138</v>
      </c>
      <c r="E12" s="1">
        <f t="shared" si="0"/>
        <v>1610.167019494862</v>
      </c>
      <c r="F12" s="1">
        <f t="shared" si="2"/>
        <v>2592637.8306689672</v>
      </c>
    </row>
    <row r="13" spans="1:7">
      <c r="B13">
        <v>100</v>
      </c>
      <c r="C13">
        <v>9107</v>
      </c>
      <c r="D13" s="1">
        <f t="shared" si="1"/>
        <v>10000</v>
      </c>
      <c r="E13" s="1">
        <f t="shared" si="0"/>
        <v>-893</v>
      </c>
      <c r="F13" s="1">
        <f t="shared" si="2"/>
        <v>797449</v>
      </c>
    </row>
    <row r="14" spans="1:7">
      <c r="B14">
        <v>168</v>
      </c>
      <c r="C14">
        <v>11498</v>
      </c>
      <c r="D14" s="1">
        <f t="shared" si="1"/>
        <v>12961.481396815721</v>
      </c>
      <c r="E14" s="1">
        <f t="shared" si="0"/>
        <v>-1463.4813968157214</v>
      </c>
      <c r="F14" s="1">
        <f t="shared" si="2"/>
        <v>2141777.7988256952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10.1</vt:lpstr>
      <vt:lpstr>10.2</vt:lpstr>
      <vt:lpstr>10.8</vt:lpstr>
      <vt:lpstr>10.9</vt:lpstr>
      <vt:lpstr>10.10</vt:lpstr>
      <vt:lpstr>10.11</vt:lpstr>
      <vt:lpstr>10.12</vt:lpstr>
      <vt:lpstr>10.13</vt:lpstr>
      <vt:lpstr>10.14</vt:lpstr>
      <vt:lpstr>10.15</vt:lpstr>
      <vt:lpstr>10.16</vt:lpstr>
      <vt:lpstr>10.17</vt:lpstr>
      <vt:lpstr>10.18</vt:lpstr>
      <vt:lpstr>10.21</vt:lpstr>
      <vt:lpstr>10.22</vt:lpstr>
      <vt:lpstr>10.23</vt:lpstr>
      <vt:lpstr>10.24</vt:lpstr>
      <vt:lpstr>10.25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ken.baker</cp:lastModifiedBy>
  <cp:lastPrinted>2001-10-15T13:28:46Z</cp:lastPrinted>
  <dcterms:created xsi:type="dcterms:W3CDTF">2001-10-08T13:22:21Z</dcterms:created>
  <dcterms:modified xsi:type="dcterms:W3CDTF">2010-05-08T21:01:08Z</dcterms:modified>
</cp:coreProperties>
</file>